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16" activeTab="1"/>
  </bookViews>
  <sheets>
    <sheet name="Adatok" sheetId="1" r:id="rId1"/>
    <sheet name="Borítólap" sheetId="2" r:id="rId2"/>
    <sheet name="Merl&quot;A&quot;" sheetId="3" r:id="rId3"/>
    <sheet name="leltár_2014" sheetId="4" r:id="rId4"/>
    <sheet name="Eredmény részletezése" sheetId="5" r:id="rId5"/>
    <sheet name="ÉCS2014" sheetId="6" r:id="rId6"/>
    <sheet name="OTP Jelzáloglevél" sheetId="7" r:id="rId7"/>
    <sheet name="Befektetési jegy" sheetId="8" r:id="rId8"/>
    <sheet name="MKB értékpapír" sheetId="9" r:id="rId9"/>
    <sheet name="Halasztott bevétel" sheetId="10" r:id="rId10"/>
    <sheet name="Uniqua bizt talon Pro" sheetId="11" r:id="rId11"/>
    <sheet name="Generali Futura befekt. alap" sheetId="12" r:id="rId12"/>
    <sheet name="Questor ép" sheetId="13" r:id="rId13"/>
    <sheet name="Hagyatéki kifizetések" sheetId="14" r:id="rId14"/>
  </sheets>
  <definedNames>
    <definedName name="A__EREDMÉNYKIMUTATÁS">#REF!</definedName>
    <definedName name="Adat1Pügy.">#REF!</definedName>
    <definedName name="AdatCéltartalékTábla">#REF!</definedName>
    <definedName name="AdatSajátTőkeTábla">#REF!</definedName>
    <definedName name="B__EREDMÉNYKIMUTATÁS">#REF!</definedName>
    <definedName name="Egyéb_bev_Tábla">#REF!</definedName>
    <definedName name="Egyéb_költs_Tábla">#REF!</definedName>
    <definedName name="Egyéb_köv_Tábla">#REF!</definedName>
    <definedName name="Egyéb_ráford_Tábla">#REF!</definedName>
    <definedName name="Egyéb_Rövlej_Tábla">#REF!</definedName>
    <definedName name="Eredmény_és_jövedelem">#REF!</definedName>
    <definedName name="Költségszerkezet">#REF!</definedName>
    <definedName name="MÉRLEG_Eszközök__aktívák">#REF!</definedName>
    <definedName name="MÉRLEG_Források__passzívák">#REF!</definedName>
    <definedName name="NémetEredmA">#REF!</definedName>
    <definedName name="NémetEredmB">#REF!</definedName>
    <definedName name="NémetEszköz">#REF!</definedName>
    <definedName name="NémetForrás">#REF!</definedName>
    <definedName name="_xlnm.Print_Area" localSheetId="1">'Borítólap'!$A$2:$Y$59</definedName>
    <definedName name="_xlnm.Print_Area" localSheetId="2">('Merl"A"'!$A$1:$AG$43,'Merl"A"'!$A$44:$AA$133)</definedName>
    <definedName name="PénzeszközTábla">#REF!</definedName>
    <definedName name="Pénzügyi_helyz.___A">#REF!</definedName>
    <definedName name="Pénzügyi_helyz.___B">#REF!</definedName>
    <definedName name="Tárgyi_Eszköz_Állomány">#REF!</definedName>
    <definedName name="Vagyoni_helyzet">#REF!</definedName>
    <definedName name="wrn.Proba.">{#N/A,#N/A,TRUE,"A1";#N/A,#N/A,TRUE,"A2";#N/A,#N/A,TRUE,"B1"}</definedName>
  </definedNames>
  <calcPr fullCalcOnLoad="1"/>
</workbook>
</file>

<file path=xl/sharedStrings.xml><?xml version="1.0" encoding="utf-8"?>
<sst xmlns="http://schemas.openxmlformats.org/spreadsheetml/2006/main" count="433" uniqueCount="320">
  <si>
    <t>Ügyfél neve</t>
  </si>
  <si>
    <t>Kaslik Alapítvány</t>
  </si>
  <si>
    <t>Ügyfél címe</t>
  </si>
  <si>
    <t>3300 Eger, Meder utca 2/2.</t>
  </si>
  <si>
    <t>Ügyfél telefonszáma</t>
  </si>
  <si>
    <t>Cégjegyzék szám</t>
  </si>
  <si>
    <t>Mérlegkészítés helye</t>
  </si>
  <si>
    <t>Eger</t>
  </si>
  <si>
    <t>Mérlegzárás dátuma_m</t>
  </si>
  <si>
    <t>2014. december 31.</t>
  </si>
  <si>
    <t>Mérlegzárás dátuma_n</t>
  </si>
  <si>
    <t>Mérlegzárás dátuma_a</t>
  </si>
  <si>
    <t>Mérleg aláírásának kelte _ m</t>
  </si>
  <si>
    <t>2015. május 31.</t>
  </si>
  <si>
    <r>
      <t>Mérleg aláírásának kelte _ n</t>
    </r>
    <r>
      <rPr>
        <b/>
        <sz val="12"/>
        <color indexed="10"/>
        <rFont val="Times New Roman CE"/>
        <family val="1"/>
      </rPr>
      <t xml:space="preserve"> </t>
    </r>
  </si>
  <si>
    <t xml:space="preserve">Mérleg aláírásának kelte _ a </t>
  </si>
  <si>
    <t xml:space="preserve">Hitelesítés dátuma </t>
  </si>
  <si>
    <r>
      <t>*</t>
    </r>
    <r>
      <rPr>
        <sz val="12"/>
        <color indexed="18"/>
        <rFont val="Times New Roman CE"/>
        <family val="1"/>
      </rPr>
      <t xml:space="preserve"> Ha szeretne a magyar mérleghez hitelesítő záradékot, töltse ki a hitelesítés dátuma mezőt is!!</t>
    </r>
  </si>
  <si>
    <r>
      <t>Hitelesítő záradék (</t>
    </r>
    <r>
      <rPr>
        <b/>
        <sz val="12"/>
        <color indexed="18"/>
        <rFont val="Times New Roman CE"/>
        <family val="1"/>
      </rPr>
      <t>i</t>
    </r>
    <r>
      <rPr>
        <sz val="12"/>
        <color indexed="24"/>
        <rFont val="Times New Roman CE"/>
        <family val="1"/>
      </rPr>
      <t>gen</t>
    </r>
    <r>
      <rPr>
        <b/>
        <sz val="12"/>
        <color indexed="24"/>
        <rFont val="Times New Roman CE"/>
        <family val="1"/>
      </rPr>
      <t>/</t>
    </r>
    <r>
      <rPr>
        <b/>
        <sz val="12"/>
        <color indexed="18"/>
        <rFont val="Times New Roman CE"/>
        <family val="1"/>
      </rPr>
      <t>n</t>
    </r>
    <r>
      <rPr>
        <b/>
        <sz val="12"/>
        <color indexed="24"/>
        <rFont val="Times New Roman CE"/>
        <family val="1"/>
      </rPr>
      <t>em)</t>
    </r>
    <r>
      <rPr>
        <b/>
        <sz val="12"/>
        <color indexed="25"/>
        <rFont val="Times New Roman CE"/>
        <family val="1"/>
      </rPr>
      <t xml:space="preserve"> </t>
    </r>
    <r>
      <rPr>
        <b/>
        <sz val="12"/>
        <color indexed="10"/>
        <rFont val="Times New Roman CE"/>
        <family val="1"/>
      </rPr>
      <t>*</t>
    </r>
  </si>
  <si>
    <t>n</t>
  </si>
  <si>
    <t xml:space="preserve">azok könyvelési és bizonylati alátámasztását az érvényes </t>
  </si>
  <si>
    <t>könyvvizsgálati standardokban foglaltak szerint felülvizsgáltam, és ennek</t>
  </si>
  <si>
    <t xml:space="preserve">alapján elegendő és megfelelő bizonyosságot szereztem arról, </t>
  </si>
  <si>
    <t xml:space="preserve">hogy beszámolót a Számviteli Törvényben és az általános számviteli elvek </t>
  </si>
  <si>
    <t>szerint készítették el. A beszámoló a vállalkozó vagyoni, pénzügyi és</t>
  </si>
  <si>
    <t xml:space="preserve">jövedelmi helyzetéről megbízható és valós képet ad. </t>
  </si>
  <si>
    <t>Statisztikai számjel</t>
  </si>
  <si>
    <t>a vállalkozás megnevezése</t>
  </si>
  <si>
    <t>a vállalkozás címe, telefonszáma</t>
  </si>
  <si>
    <t>EGYSZERŰSÍTETT ÉVES BESZÁMOLÓ</t>
  </si>
  <si>
    <t>A közzétett adatok könyvvizsgálattal nincsenek alátámasztva.</t>
  </si>
  <si>
    <t xml:space="preserve">Keltezés: </t>
  </si>
  <si>
    <t>PH.</t>
  </si>
  <si>
    <t>a vállalkozás vezetője</t>
  </si>
  <si>
    <t>(képviselője)</t>
  </si>
  <si>
    <t>MÉRLEG</t>
  </si>
  <si>
    <t>MÉRLEG Eszközök (aktívák)</t>
  </si>
  <si>
    <t>adatok ezer Ft-ban</t>
  </si>
  <si>
    <t>Sor
szám</t>
  </si>
  <si>
    <t>A tétel megnevezése</t>
  </si>
  <si>
    <t>Előző év</t>
  </si>
  <si>
    <t>Előző év(ek) 
módosításai</t>
  </si>
  <si>
    <t>Tárgyév</t>
  </si>
  <si>
    <t>1.</t>
  </si>
  <si>
    <t>A. Befektetett eszközök (02.+04.+06. sor)</t>
  </si>
  <si>
    <t>2.</t>
  </si>
  <si>
    <t xml:space="preserve">  I. IMMATERIÁLIS JAVAK </t>
  </si>
  <si>
    <t>3.</t>
  </si>
  <si>
    <t>02. sorból:  Immateriális javak értékhelyesbítése</t>
  </si>
  <si>
    <t>4.</t>
  </si>
  <si>
    <t xml:space="preserve"> II. TÁRGYI ESZKÖZÖK </t>
  </si>
  <si>
    <t>5.</t>
  </si>
  <si>
    <t>04. sorból Tárgyi eszközök értékhelyesbítése</t>
  </si>
  <si>
    <t>6.</t>
  </si>
  <si>
    <t xml:space="preserve">III. BEFEKTETETT PÉNZÜGYI ESZKÖZÖK </t>
  </si>
  <si>
    <t>7.</t>
  </si>
  <si>
    <t>06. sorból: Befektetett pénzügyi eszközök értékhelyesbítése</t>
  </si>
  <si>
    <t>8.</t>
  </si>
  <si>
    <t>06. sorból: Befektetett pénzügyi eszközök értékelési különbözete</t>
  </si>
  <si>
    <t>9.</t>
  </si>
  <si>
    <t>B. Forgóeszközök (10.+11.+14.+16. sor)</t>
  </si>
  <si>
    <t>10.</t>
  </si>
  <si>
    <t xml:space="preserve">  I. KÉSZLETEK </t>
  </si>
  <si>
    <t>11.</t>
  </si>
  <si>
    <t xml:space="preserve"> II. KÖVETELÉSEK </t>
  </si>
  <si>
    <t>12.</t>
  </si>
  <si>
    <t>11. Sorból: Követelések értékelési különbözete</t>
  </si>
  <si>
    <t>13.</t>
  </si>
  <si>
    <t>11. sorbólSzármazékos ügyletek pozitív értékelési különbözete</t>
  </si>
  <si>
    <t>14.</t>
  </si>
  <si>
    <t xml:space="preserve">III. ÉRTÉKPAPÍROK </t>
  </si>
  <si>
    <t>15.</t>
  </si>
  <si>
    <t>14.sorból: Értékpapírok értékelési különbözete</t>
  </si>
  <si>
    <t>16.</t>
  </si>
  <si>
    <t xml:space="preserve"> IV. PÉNZESZKÖZÖK </t>
  </si>
  <si>
    <t>C. Aktív időbeli elhatárolások</t>
  </si>
  <si>
    <t>18.</t>
  </si>
  <si>
    <t>ESZKÖZÖK (AKTÍVÁK) ÖSSZESEN  (01.+09.+17. sor)</t>
  </si>
  <si>
    <t>MÉRLEG Források (passzívák)</t>
  </si>
  <si>
    <t>19.</t>
  </si>
  <si>
    <t xml:space="preserve">  D. Saját tőke (20.-22.+23.+24.+25.+26.+29.sor)</t>
  </si>
  <si>
    <t>20.</t>
  </si>
  <si>
    <t xml:space="preserve">   I. JEGYZETT TŐKE</t>
  </si>
  <si>
    <t>21.</t>
  </si>
  <si>
    <t xml:space="preserve">      Ebből: visszavásárolt tulajdoni részesedés névértéken</t>
  </si>
  <si>
    <t>22.</t>
  </si>
  <si>
    <t xml:space="preserve">  II.JEGYZETT, DE MÉG BE NEM FIZETETT TŐKE    (-)</t>
  </si>
  <si>
    <t>23.</t>
  </si>
  <si>
    <t xml:space="preserve"> III.TŐKETARTALÉK</t>
  </si>
  <si>
    <t>24.</t>
  </si>
  <si>
    <t xml:space="preserve"> IV.EREDMÉNYTARTALÉK</t>
  </si>
  <si>
    <t>25.</t>
  </si>
  <si>
    <t xml:space="preserve">  V.LEKÖTÖTT TARTALÉK</t>
  </si>
  <si>
    <t>26.</t>
  </si>
  <si>
    <t xml:space="preserve"> VI.ÉRTÉKELÉSI TARTALÉK</t>
  </si>
  <si>
    <t>27.</t>
  </si>
  <si>
    <t>Értékhelyesbítés értékelési tartaléka</t>
  </si>
  <si>
    <t>28.</t>
  </si>
  <si>
    <t>Valós értékelés értékelési tartaléka</t>
  </si>
  <si>
    <t>29.</t>
  </si>
  <si>
    <t>VII.MÉRLEG SZERINTI EREDMÉNY</t>
  </si>
  <si>
    <t>30.</t>
  </si>
  <si>
    <t xml:space="preserve"> E. Céltartalékok </t>
  </si>
  <si>
    <t>31.</t>
  </si>
  <si>
    <t xml:space="preserve"> F. Kötelezettségek (32.+33.+34. sor)</t>
  </si>
  <si>
    <t>32.</t>
  </si>
  <si>
    <t xml:space="preserve">  I. HÁTRASOROLT KÖTELEZETTSÉGEK </t>
  </si>
  <si>
    <t>33.</t>
  </si>
  <si>
    <t xml:space="preserve"> II. HOSSZÚ LEJÁRATÚ KÖTELEZETTSÉGEK </t>
  </si>
  <si>
    <t>34.</t>
  </si>
  <si>
    <t xml:space="preserve">III. RÖVID LEJÁRATÚ KÖTELEZETTSÉGEK </t>
  </si>
  <si>
    <t>35.</t>
  </si>
  <si>
    <t>34.sorból: Kötelezettségek értékelési tartaléka</t>
  </si>
  <si>
    <t>36.</t>
  </si>
  <si>
    <t>34. Sorból: Származékos ügyletek negatív értékelési különbözete</t>
  </si>
  <si>
    <t>37.</t>
  </si>
  <si>
    <t>G. Passzív időbeli elhatárolások</t>
  </si>
  <si>
    <t>38.</t>
  </si>
  <si>
    <t>FORRÁSOK (PASSZÍVÁK) ÖSSZESEN (19.+30.+31.+37. sor)</t>
  </si>
  <si>
    <t>EREDMÉNYKIMUTATÁS</t>
  </si>
  <si>
    <t>"A" EREDMÉNYKIMUTATÁS</t>
  </si>
  <si>
    <t>(összköltség eljárással)</t>
  </si>
  <si>
    <t>I.</t>
  </si>
  <si>
    <t xml:space="preserve">Értékesítés nettó árbevétele </t>
  </si>
  <si>
    <t>II.</t>
  </si>
  <si>
    <t xml:space="preserve">Aktivált saját teljesítmények értéke </t>
  </si>
  <si>
    <t>III.</t>
  </si>
  <si>
    <t>Egyéb bevételek</t>
  </si>
  <si>
    <t>III. sorból: visszaírt értékvesztés</t>
  </si>
  <si>
    <t>IV.</t>
  </si>
  <si>
    <t xml:space="preserve">Anyagjellegű ráfordítások </t>
  </si>
  <si>
    <t>V.</t>
  </si>
  <si>
    <t xml:space="preserve">Személyi jellegű ráfordítások </t>
  </si>
  <si>
    <t>VI.</t>
  </si>
  <si>
    <t>Értékcsökkenési leírás</t>
  </si>
  <si>
    <t>VII.</t>
  </si>
  <si>
    <t>Egyéb ráfordítások</t>
  </si>
  <si>
    <t>VII. sorból: értékvesztés</t>
  </si>
  <si>
    <t>A.</t>
  </si>
  <si>
    <t>ÜZEMI ( ÜZLETI) TEVÉKENYSÉG EREDMÉNYE (I.±II.+III.-IV.-V.-VI.-VII.)</t>
  </si>
  <si>
    <t>VIII.</t>
  </si>
  <si>
    <t xml:space="preserve">Pénzügyi műveletek bevételei </t>
  </si>
  <si>
    <t>VIII. sorból: értékelési különbözet</t>
  </si>
  <si>
    <t>IX.</t>
  </si>
  <si>
    <t xml:space="preserve">Pénzügyi műveletek ráfordításai </t>
  </si>
  <si>
    <t>IX. sorból: értékelési különbözet</t>
  </si>
  <si>
    <t>B.</t>
  </si>
  <si>
    <t>PÉNZÜGYI MŰVELETEK EREDMÉNYE (VIII.-IX.)</t>
  </si>
  <si>
    <t>C.</t>
  </si>
  <si>
    <t>SZOKÁSOS VÁLLALKOZÁSI EREDMÉNY (±A.±B.)</t>
  </si>
  <si>
    <t>X.</t>
  </si>
  <si>
    <t>Rendkívüli bevételek</t>
  </si>
  <si>
    <t>XI.</t>
  </si>
  <si>
    <t>Rendkívüli ráfordítások</t>
  </si>
  <si>
    <t>D.</t>
  </si>
  <si>
    <t>RENDKÍVÜLI EREDMÉNY (X.-XI.)</t>
  </si>
  <si>
    <t>E.</t>
  </si>
  <si>
    <t>ADÓZÁS ELŐTTI EREDMÉNY (±C.±D.)</t>
  </si>
  <si>
    <t>XII.</t>
  </si>
  <si>
    <t>Adófizetési kötelezettség</t>
  </si>
  <si>
    <t>F.</t>
  </si>
  <si>
    <t>ADÓZOTT EREDMÉNY (±E.-XII.)</t>
  </si>
  <si>
    <t>G.</t>
  </si>
  <si>
    <t xml:space="preserve">MÉRLEG SZERINTI EREDMÉNY </t>
  </si>
  <si>
    <t>Keltezés:</t>
  </si>
  <si>
    <t>L E L T Á R 2014.12.31.</t>
  </si>
  <si>
    <t>Szám-
la</t>
  </si>
  <si>
    <t>Megnevezés</t>
  </si>
  <si>
    <t>Üzembe
helyezés</t>
  </si>
  <si>
    <t>Bruttó érték</t>
  </si>
  <si>
    <t>Összes
écs</t>
  </si>
  <si>
    <t>Nettó érték
2014.12.31.</t>
  </si>
  <si>
    <t>Mérleg
sor</t>
  </si>
  <si>
    <t>Szántó, legelő Boconád 08/11</t>
  </si>
  <si>
    <t>121 Összesen</t>
  </si>
  <si>
    <t>Lakás  Eger, Tímár utca 6. 3/5</t>
  </si>
  <si>
    <t>Kivezetve értéksítés miatt</t>
  </si>
  <si>
    <t>Lakóház,udvar Kerecsend Füzesabonyi út 65.</t>
  </si>
  <si>
    <t>Lakás, Budapest XI. 1118 Budaörsi út 418 E épület 3/28</t>
  </si>
  <si>
    <t>Lakóház, udvar Boconád, Lenin utca 7.</t>
  </si>
  <si>
    <t>123 Összesen</t>
  </si>
  <si>
    <t>12. Ingatlanok összesen</t>
  </si>
  <si>
    <t>Porszívó</t>
  </si>
  <si>
    <t>A/II.</t>
  </si>
  <si>
    <t>Tárgyi eszközök</t>
  </si>
  <si>
    <t>Főkönyvi
számla</t>
  </si>
  <si>
    <t>B/II.</t>
  </si>
  <si>
    <t>Életbiztosítások miatti követelés</t>
  </si>
  <si>
    <t>B/IV.</t>
  </si>
  <si>
    <t>Pénztár -pénztárjelentés szerint</t>
  </si>
  <si>
    <t>Elszámolási betétszámla - CITI Bank számlakiv. alapján</t>
  </si>
  <si>
    <t>Elszámolási betétszámla - OTP Bank számlakiv. alapján</t>
  </si>
  <si>
    <t>Elszámolási betétszámla - MKB Értékpapír számla számlakiv. alapján</t>
  </si>
  <si>
    <t>Pénzeszközök összesen</t>
  </si>
  <si>
    <t>CIG Pannónia</t>
  </si>
  <si>
    <t>OTP Jelzáoglevél</t>
  </si>
  <si>
    <t>OTP Prémium tőkegarantált pénzpiaci
befektetési jegy</t>
  </si>
  <si>
    <t>3672150 db</t>
  </si>
  <si>
    <t>Értékpapír Questor</t>
  </si>
  <si>
    <t>Generáli Fatura értékpapír</t>
  </si>
  <si>
    <t>B/III</t>
  </si>
  <si>
    <t>Értékpapírok összesen</t>
  </si>
  <si>
    <t>D/I.</t>
  </si>
  <si>
    <t>Induló tőke /alapítói vagyon/</t>
  </si>
  <si>
    <t>D/II.</t>
  </si>
  <si>
    <t>Tőkeváltozás</t>
  </si>
  <si>
    <t>2012 és a 2013 évi eredmény /veszteség</t>
  </si>
  <si>
    <t>D/V</t>
  </si>
  <si>
    <t>Tárgyévi eredmény</t>
  </si>
  <si>
    <t>Halasztott bevételek</t>
  </si>
  <si>
    <t>Hagyatékként kapott eszközök nettó értéke melléklet szerint</t>
  </si>
  <si>
    <t>Tájékoztató a 2014 évi eredményéről alakulásáról</t>
  </si>
  <si>
    <t>ÁFA nálkül</t>
  </si>
  <si>
    <t>Lakás bérleti díj</t>
  </si>
  <si>
    <t>Ért. Tárgyi eszköz bevétele</t>
  </si>
  <si>
    <t>Kerekítés</t>
  </si>
  <si>
    <t>Értékpapír árf. Nyeresége</t>
  </si>
  <si>
    <t>Kamatok</t>
  </si>
  <si>
    <t>Questor értékpapírok 2013-ról</t>
  </si>
  <si>
    <t>Hagyatékként kapott összegek Grupama biztosító</t>
  </si>
  <si>
    <t>Elhatárolás feloldása lakás értékesítés miatt</t>
  </si>
  <si>
    <t>Elhatárolás feloldása écs elszámolása miatt</t>
  </si>
  <si>
    <t>Bevétel ősszesen</t>
  </si>
  <si>
    <t>Áram</t>
  </si>
  <si>
    <t>Gáz</t>
  </si>
  <si>
    <t>Víz</t>
  </si>
  <si>
    <t>Közös költség</t>
  </si>
  <si>
    <t>Nyomtatvány, irodaszer</t>
  </si>
  <si>
    <t>Egyéb anyag költség</t>
  </si>
  <si>
    <t>Karbantartás</t>
  </si>
  <si>
    <t>Hirdetés</t>
  </si>
  <si>
    <t>Utazási ktg</t>
  </si>
  <si>
    <t>Pista</t>
  </si>
  <si>
    <t>Igénybevett szolgáltatások (közjegyzői díj)</t>
  </si>
  <si>
    <t>Illetékek</t>
  </si>
  <si>
    <t>Bankköltség</t>
  </si>
  <si>
    <t>Repi</t>
  </si>
  <si>
    <t xml:space="preserve">Tervszerinti écs </t>
  </si>
  <si>
    <t>Kisértékű écs</t>
  </si>
  <si>
    <t>Ingatlan értékesítés miatti kivezetés</t>
  </si>
  <si>
    <t>Helyi adók (kommunális adó)</t>
  </si>
  <si>
    <t>Ösztöndíj</t>
  </si>
  <si>
    <t>Egyéb (Kerekítés)</t>
  </si>
  <si>
    <t>Hagyatékként átadott eszköz</t>
  </si>
  <si>
    <t>Költségek, ráfordítások  összesen</t>
  </si>
  <si>
    <t>Eredmény-nyereség</t>
  </si>
  <si>
    <t>Kimutatás
A 2014. évben elszámolt  értékcsökkenési leírásról Sztv. szerint</t>
  </si>
  <si>
    <t>Napok
száma</t>
  </si>
  <si>
    <t xml:space="preserve">Écs
</t>
  </si>
  <si>
    <t>Kisv.
kedv.</t>
  </si>
  <si>
    <t>Maradv.
érték</t>
  </si>
  <si>
    <t>Eddig 
elsz.ecs</t>
  </si>
  <si>
    <t>2014. évi Szt.sz.écs</t>
  </si>
  <si>
    <t>Max. écs.</t>
  </si>
  <si>
    <t>Értékesítés</t>
  </si>
  <si>
    <t>12 Összesen</t>
  </si>
  <si>
    <t>143 Összesen</t>
  </si>
  <si>
    <t>Mindösszesen</t>
  </si>
  <si>
    <t>Kisértékű eszközök egy összegben elszámolt écs</t>
  </si>
  <si>
    <t>Összes écs</t>
  </si>
  <si>
    <t>Kimutatás az értékpapírokról 2014 év</t>
  </si>
  <si>
    <t>Főkönyvi 
számla
száma</t>
  </si>
  <si>
    <t>Dátum</t>
  </si>
  <si>
    <t>Aktuális 
tőkeérték</t>
  </si>
  <si>
    <t>Törlesztés</t>
  </si>
  <si>
    <t>Törlesztésből kamat</t>
  </si>
  <si>
    <t>Törlesztésből tőke</t>
  </si>
  <si>
    <t>Egyenleg
(Főkönyv::3732)</t>
  </si>
  <si>
    <t>VIII</t>
  </si>
  <si>
    <t>OTP Bank</t>
  </si>
  <si>
    <t>OJB 2015/J Jelzáloglevél</t>
  </si>
  <si>
    <t>Egyenleg 2013.12.31</t>
  </si>
  <si>
    <t>Egyenleg 2014.12.31</t>
  </si>
  <si>
    <t>Főkönyv 3732</t>
  </si>
  <si>
    <t>Kimutatás a befektetési jegyekről</t>
  </si>
  <si>
    <t>Fk: 3734</t>
  </si>
  <si>
    <t>OTP Jövő Márkái Nyiltvágű
befektetési jegy</t>
  </si>
  <si>
    <t>Beszerzési
ár (Ft)</t>
  </si>
  <si>
    <t>Árfolyam
Ft/db</t>
  </si>
  <si>
    <t>Mennyiség
db</t>
  </si>
  <si>
    <t>Kamat</t>
  </si>
  <si>
    <t>Eladási ár</t>
  </si>
  <si>
    <t>Hagyaték</t>
  </si>
  <si>
    <t>Eladás (beszerzési áron)</t>
  </si>
  <si>
    <t>Fk: 3733</t>
  </si>
  <si>
    <t>Pü művelet különbözete</t>
  </si>
  <si>
    <t>Kivezetési érték</t>
  </si>
  <si>
    <t>Vásárlás</t>
  </si>
  <si>
    <t>Eladás</t>
  </si>
  <si>
    <t>Egyenleg</t>
  </si>
  <si>
    <t>Egyenleg 2014.12.31.</t>
  </si>
  <si>
    <t>Főkönyv: 3731</t>
  </si>
  <si>
    <t>Összesen</t>
  </si>
  <si>
    <t>Kimutatás a halasztott bevételekről</t>
  </si>
  <si>
    <t>Dátum
(Üzembe
helyezés)</t>
  </si>
  <si>
    <t>Halasztott bevétel (Bruttó érték)</t>
  </si>
  <si>
    <t xml:space="preserve">
Bevétel 
feloldása 2013-ban (tárgyévi écs)</t>
  </si>
  <si>
    <t>Nettó érték
2013.12.31.</t>
  </si>
  <si>
    <t xml:space="preserve">
Bevétel 
feloldása 2014-ben (tárgyévi écs és kivezetés)</t>
  </si>
  <si>
    <t>Nettó érték
2014.12.31.
Fk 48133 egyenlege</t>
  </si>
  <si>
    <t>Értékesítve: 2014-05-19</t>
  </si>
  <si>
    <t>Értékesítve: 2014-04-03</t>
  </si>
  <si>
    <t>K 984</t>
  </si>
  <si>
    <t>Egyenleg 48133</t>
  </si>
  <si>
    <t>Főkönyvi szám</t>
  </si>
  <si>
    <t>Uniqua Talon Pro</t>
  </si>
  <si>
    <t>Generali Futura</t>
  </si>
  <si>
    <t>Questor értékpapírok</t>
  </si>
  <si>
    <t>darab</t>
  </si>
  <si>
    <t>Névérték</t>
  </si>
  <si>
    <t>QFH171109A10</t>
  </si>
  <si>
    <t>QFH180406A11</t>
  </si>
  <si>
    <t>QFH180718B11</t>
  </si>
  <si>
    <t>Kaslik alapítvány</t>
  </si>
  <si>
    <t>Hagyaték kifizetések 2014.</t>
  </si>
  <si>
    <t>Név</t>
  </si>
  <si>
    <t>Összeg</t>
  </si>
  <si>
    <t>T</t>
  </si>
  <si>
    <t>Szőkéné és Szőke</t>
  </si>
  <si>
    <t>Kaslik Margit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</si>
</sst>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General\."/>
    <numFmt numFmtId="166" formatCode="00\."/>
    <numFmt numFmtId="167" formatCode="yyyy/mm/dd;@"/>
    <numFmt numFmtId="168" formatCode="#,##0.0000"/>
    <numFmt numFmtId="169" formatCode="#,##0.000000"/>
    <numFmt numFmtId="170" formatCode="_-* #,##0.00\ _F_t_-;\-* #,##0.00\ _F_t_-;_-* \-??\ _F_t_-;_-@_-"/>
    <numFmt numFmtId="171" formatCode="_-* #,##0\ _F_t_-;\-* #,##0\ _F_t_-;_-* \-??\ _F_t_-;_-@_-"/>
  </numFmts>
  <fonts count="62">
    <font>
      <sz val="10"/>
      <name val="MS Sans Serif"/>
      <family val="2"/>
    </font>
    <font>
      <sz val="10"/>
      <name val="Arial"/>
      <family val="0"/>
    </font>
    <font>
      <b/>
      <sz val="12"/>
      <color indexed="18"/>
      <name val="Times New Roman CE"/>
      <family val="1"/>
    </font>
    <font>
      <b/>
      <sz val="12"/>
      <color indexed="16"/>
      <name val="Times New Roman CE"/>
      <family val="1"/>
    </font>
    <font>
      <sz val="12"/>
      <color indexed="18"/>
      <name val="Times New Roman CE"/>
      <family val="1"/>
    </font>
    <font>
      <sz val="12"/>
      <color indexed="16"/>
      <name val="Times New Roman CE"/>
      <family val="1"/>
    </font>
    <font>
      <b/>
      <sz val="12"/>
      <color indexed="10"/>
      <name val="Times New Roman CE"/>
      <family val="1"/>
    </font>
    <font>
      <sz val="12"/>
      <name val="Times New Roman CE"/>
      <family val="1"/>
    </font>
    <font>
      <b/>
      <sz val="12"/>
      <color indexed="24"/>
      <name val="Times New Roman CE"/>
      <family val="1"/>
    </font>
    <font>
      <sz val="12"/>
      <color indexed="24"/>
      <name val="Times New Roman CE"/>
      <family val="1"/>
    </font>
    <font>
      <b/>
      <sz val="12"/>
      <color indexed="25"/>
      <name val="Times New Roman CE"/>
      <family val="1"/>
    </font>
    <font>
      <sz val="12"/>
      <color indexed="9"/>
      <name val="Times New Roman CE"/>
      <family val="1"/>
    </font>
    <font>
      <sz val="11"/>
      <color indexed="18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1"/>
    </font>
    <font>
      <b/>
      <sz val="11"/>
      <color indexed="16"/>
      <name val="Times New Roman CE"/>
      <family val="1"/>
    </font>
    <font>
      <sz val="11"/>
      <name val="MS Sans Serif"/>
      <family val="2"/>
    </font>
    <font>
      <b/>
      <sz val="11"/>
      <name val="Times New Roman CE"/>
      <family val="1"/>
    </font>
    <font>
      <b/>
      <sz val="11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MS Sans Serif"/>
      <family val="2"/>
    </font>
    <font>
      <b/>
      <u val="single"/>
      <sz val="12"/>
      <name val="Times New Roman CE"/>
      <family val="1"/>
    </font>
    <font>
      <b/>
      <sz val="12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 CE"/>
      <family val="1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8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1"/>
      </right>
      <top style="thin">
        <color indexed="8"/>
      </top>
      <bottom style="thin">
        <color indexed="8"/>
      </bottom>
    </border>
    <border>
      <left style="thin">
        <color indexed="2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1"/>
      </left>
      <right style="thin">
        <color indexed="21"/>
      </right>
      <top style="thin">
        <color indexed="8"/>
      </top>
      <bottom style="thin">
        <color indexed="8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8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170" fontId="1" fillId="0" borderId="0" applyFill="0" applyBorder="0" applyAlignment="0" applyProtection="0"/>
    <xf numFmtId="41" fontId="1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0" fillId="0" borderId="0">
      <alignment/>
      <protection/>
    </xf>
    <xf numFmtId="0" fontId="5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1" fillId="0" borderId="0" applyFill="0" applyBorder="0" applyAlignment="0" applyProtection="0"/>
  </cellStyleXfs>
  <cellXfs count="34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49" fontId="5" fillId="0" borderId="0" xfId="0" applyNumberFormat="1" applyFont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right"/>
      <protection/>
    </xf>
    <xf numFmtId="164" fontId="5" fillId="0" borderId="10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vertical="top" wrapText="1"/>
      <protection/>
    </xf>
    <xf numFmtId="0" fontId="3" fillId="0" borderId="12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vertical="top"/>
      <protection/>
    </xf>
    <xf numFmtId="0" fontId="2" fillId="0" borderId="10" xfId="0" applyFont="1" applyBorder="1" applyAlignment="1" applyProtection="1">
      <alignment horizontal="center" vertical="top"/>
      <protection locked="0"/>
    </xf>
    <xf numFmtId="0" fontId="11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13" xfId="0" applyFont="1" applyBorder="1" applyAlignment="1" applyProtection="1">
      <alignment vertical="top"/>
      <protection/>
    </xf>
    <xf numFmtId="0" fontId="3" fillId="0" borderId="14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vertical="top" wrapText="1"/>
      <protection/>
    </xf>
    <xf numFmtId="0" fontId="4" fillId="0" borderId="15" xfId="0" applyFont="1" applyBorder="1" applyAlignment="1" applyProtection="1">
      <alignment vertical="top"/>
      <protection/>
    </xf>
    <xf numFmtId="0" fontId="3" fillId="0" borderId="16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vertical="top"/>
      <protection/>
    </xf>
    <xf numFmtId="0" fontId="7" fillId="0" borderId="0" xfId="0" applyFont="1" applyAlignment="1">
      <alignment vertical="top" wrapText="1"/>
    </xf>
    <xf numFmtId="0" fontId="4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2" fillId="0" borderId="19" xfId="0" applyFont="1" applyBorder="1" applyAlignment="1" applyProtection="1">
      <alignment/>
      <protection/>
    </xf>
    <xf numFmtId="0" fontId="7" fillId="0" borderId="19" xfId="0" applyFont="1" applyBorder="1" applyAlignment="1" applyProtection="1">
      <alignment horizontal="left" wrapText="1"/>
      <protection/>
    </xf>
    <xf numFmtId="0" fontId="4" fillId="0" borderId="19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19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wrapText="1"/>
      <protection/>
    </xf>
    <xf numFmtId="0" fontId="7" fillId="0" borderId="0" xfId="0" applyFont="1" applyAlignment="1">
      <alignment vertical="top"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4" fillId="0" borderId="10" xfId="0" applyFont="1" applyBorder="1" applyAlignment="1" applyProtection="1">
      <alignment horizontal="center" wrapText="1"/>
      <protection/>
    </xf>
    <xf numFmtId="3" fontId="2" fillId="0" borderId="10" xfId="0" applyNumberFormat="1" applyFont="1" applyBorder="1" applyAlignment="1" applyProtection="1">
      <alignment horizontal="center" vertical="center"/>
      <protection/>
    </xf>
    <xf numFmtId="3" fontId="2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vertical="center"/>
      <protection/>
    </xf>
    <xf numFmtId="0" fontId="7" fillId="0" borderId="21" xfId="0" applyFont="1" applyBorder="1" applyAlignment="1" applyProtection="1">
      <alignment/>
      <protection/>
    </xf>
    <xf numFmtId="3" fontId="3" fillId="0" borderId="10" xfId="0" applyNumberFormat="1" applyFont="1" applyBorder="1" applyAlignment="1" applyProtection="1">
      <alignment horizontal="right" vertical="center"/>
      <protection hidden="1"/>
    </xf>
    <xf numFmtId="3" fontId="4" fillId="0" borderId="0" xfId="0" applyNumberFormat="1" applyFont="1" applyAlignment="1">
      <alignment/>
    </xf>
    <xf numFmtId="0" fontId="4" fillId="0" borderId="21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 vertical="center"/>
      <protection/>
    </xf>
    <xf numFmtId="0" fontId="13" fillId="0" borderId="21" xfId="0" applyFont="1" applyBorder="1" applyAlignment="1" applyProtection="1">
      <alignment/>
      <protection/>
    </xf>
    <xf numFmtId="3" fontId="2" fillId="0" borderId="10" xfId="0" applyNumberFormat="1" applyFont="1" applyBorder="1" applyAlignment="1" applyProtection="1">
      <alignment horizontal="right" vertical="center"/>
      <protection locked="0"/>
    </xf>
    <xf numFmtId="3" fontId="4" fillId="0" borderId="10" xfId="0" applyNumberFormat="1" applyFont="1" applyBorder="1" applyAlignment="1" applyProtection="1">
      <alignment horizontal="right" vertical="center"/>
      <protection locked="0"/>
    </xf>
    <xf numFmtId="3" fontId="5" fillId="0" borderId="10" xfId="0" applyNumberFormat="1" applyFont="1" applyBorder="1" applyAlignment="1" applyProtection="1">
      <alignment horizontal="right" vertical="center"/>
      <protection hidden="1"/>
    </xf>
    <xf numFmtId="0" fontId="12" fillId="0" borderId="20" xfId="0" applyFont="1" applyBorder="1" applyAlignment="1" applyProtection="1">
      <alignment horizontal="center"/>
      <protection/>
    </xf>
    <xf numFmtId="0" fontId="12" fillId="0" borderId="22" xfId="0" applyFont="1" applyBorder="1" applyAlignment="1" applyProtection="1">
      <alignment/>
      <protection/>
    </xf>
    <xf numFmtId="3" fontId="12" fillId="0" borderId="10" xfId="0" applyNumberFormat="1" applyFont="1" applyBorder="1" applyAlignment="1" applyProtection="1">
      <alignment horizontal="right" vertical="center"/>
      <protection locked="0"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14" fillId="0" borderId="21" xfId="0" applyFont="1" applyBorder="1" applyAlignment="1" applyProtection="1">
      <alignment/>
      <protection/>
    </xf>
    <xf numFmtId="3" fontId="15" fillId="0" borderId="10" xfId="0" applyNumberFormat="1" applyFont="1" applyBorder="1" applyAlignment="1" applyProtection="1">
      <alignment horizontal="right" vertical="center"/>
      <protection hidden="1"/>
    </xf>
    <xf numFmtId="0" fontId="7" fillId="0" borderId="12" xfId="0" applyFont="1" applyBorder="1" applyAlignment="1" applyProtection="1">
      <alignment/>
      <protection/>
    </xf>
    <xf numFmtId="3" fontId="3" fillId="0" borderId="23" xfId="0" applyNumberFormat="1" applyFont="1" applyBorder="1" applyAlignment="1" applyProtection="1">
      <alignment horizontal="right" vertical="center"/>
      <protection hidden="1"/>
    </xf>
    <xf numFmtId="0" fontId="4" fillId="0" borderId="22" xfId="0" applyFont="1" applyBorder="1" applyAlignment="1" applyProtection="1">
      <alignment vertical="center"/>
      <protection/>
    </xf>
    <xf numFmtId="0" fontId="7" fillId="0" borderId="22" xfId="0" applyFont="1" applyBorder="1" applyAlignment="1" applyProtection="1">
      <alignment/>
      <protection/>
    </xf>
    <xf numFmtId="3" fontId="3" fillId="0" borderId="24" xfId="0" applyNumberFormat="1" applyFont="1" applyBorder="1" applyAlignment="1" applyProtection="1">
      <alignment horizontal="right" vertical="center"/>
      <protection hidden="1"/>
    </xf>
    <xf numFmtId="0" fontId="2" fillId="0" borderId="25" xfId="0" applyFont="1" applyBorder="1" applyAlignment="1" applyProtection="1">
      <alignment vertical="center"/>
      <protection/>
    </xf>
    <xf numFmtId="0" fontId="14" fillId="0" borderId="25" xfId="0" applyFont="1" applyBorder="1" applyAlignment="1" applyProtection="1">
      <alignment/>
      <protection/>
    </xf>
    <xf numFmtId="3" fontId="3" fillId="0" borderId="26" xfId="0" applyNumberFormat="1" applyFont="1" applyBorder="1" applyAlignment="1" applyProtection="1">
      <alignment horizontal="right" vertical="center"/>
      <protection hidden="1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 horizontal="right" vertical="center"/>
      <protection hidden="1"/>
    </xf>
    <xf numFmtId="3" fontId="3" fillId="0" borderId="0" xfId="0" applyNumberFormat="1" applyFont="1" applyBorder="1" applyAlignment="1" applyProtection="1">
      <alignment horizontal="right" vertical="center"/>
      <protection hidden="1"/>
    </xf>
    <xf numFmtId="0" fontId="2" fillId="34" borderId="27" xfId="0" applyFont="1" applyFill="1" applyBorder="1" applyAlignment="1" applyProtection="1">
      <alignment horizontal="center" vertical="center"/>
      <protection/>
    </xf>
    <xf numFmtId="0" fontId="2" fillId="34" borderId="28" xfId="0" applyFont="1" applyFill="1" applyBorder="1" applyAlignment="1" applyProtection="1">
      <alignment vertical="center"/>
      <protection/>
    </xf>
    <xf numFmtId="0" fontId="7" fillId="34" borderId="25" xfId="0" applyFont="1" applyFill="1" applyBorder="1" applyAlignment="1" applyProtection="1">
      <alignment/>
      <protection/>
    </xf>
    <xf numFmtId="3" fontId="3" fillId="35" borderId="29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left"/>
      <protection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left"/>
      <protection/>
    </xf>
    <xf numFmtId="0" fontId="7" fillId="0" borderId="21" xfId="0" applyFont="1" applyBorder="1" applyAlignment="1">
      <alignment/>
    </xf>
    <xf numFmtId="0" fontId="4" fillId="0" borderId="11" xfId="0" applyFont="1" applyBorder="1" applyAlignment="1" applyProtection="1">
      <alignment horizontal="left"/>
      <protection/>
    </xf>
    <xf numFmtId="0" fontId="12" fillId="0" borderId="11" xfId="0" applyFont="1" applyBorder="1" applyAlignment="1" applyProtection="1">
      <alignment horizontal="left"/>
      <protection/>
    </xf>
    <xf numFmtId="0" fontId="13" fillId="0" borderId="21" xfId="0" applyFont="1" applyBorder="1" applyAlignment="1">
      <alignment/>
    </xf>
    <xf numFmtId="0" fontId="4" fillId="0" borderId="13" xfId="0" applyFont="1" applyBorder="1" applyAlignment="1" applyProtection="1">
      <alignment horizontal="left"/>
      <protection/>
    </xf>
    <xf numFmtId="0" fontId="13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30" xfId="0" applyFont="1" applyBorder="1" applyAlignment="1" applyProtection="1">
      <alignment horizontal="left"/>
      <protection/>
    </xf>
    <xf numFmtId="0" fontId="7" fillId="0" borderId="22" xfId="0" applyFont="1" applyBorder="1" applyAlignment="1">
      <alignment/>
    </xf>
    <xf numFmtId="0" fontId="7" fillId="0" borderId="0" xfId="0" applyFont="1" applyBorder="1" applyAlignment="1">
      <alignment/>
    </xf>
    <xf numFmtId="3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wrapText="1"/>
      <protection/>
    </xf>
    <xf numFmtId="3" fontId="6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 horizontal="center"/>
      <protection/>
    </xf>
    <xf numFmtId="165" fontId="2" fillId="0" borderId="11" xfId="0" applyNumberFormat="1" applyFont="1" applyBorder="1" applyAlignment="1" applyProtection="1">
      <alignment horizontal="center"/>
      <protection/>
    </xf>
    <xf numFmtId="166" fontId="2" fillId="0" borderId="11" xfId="0" applyNumberFormat="1" applyFont="1" applyBorder="1" applyAlignment="1" applyProtection="1">
      <alignment horizontal="center"/>
      <protection/>
    </xf>
    <xf numFmtId="166" fontId="4" fillId="0" borderId="11" xfId="0" applyNumberFormat="1" applyFont="1" applyBorder="1" applyAlignment="1" applyProtection="1">
      <alignment horizontal="center"/>
      <protection/>
    </xf>
    <xf numFmtId="165" fontId="2" fillId="0" borderId="11" xfId="0" applyNumberFormat="1" applyFont="1" applyBorder="1" applyAlignment="1" applyProtection="1">
      <alignment horizontal="center" wrapText="1"/>
      <protection/>
    </xf>
    <xf numFmtId="0" fontId="2" fillId="0" borderId="11" xfId="0" applyFont="1" applyBorder="1" applyAlignment="1" applyProtection="1">
      <alignment horizontal="left" wrapText="1"/>
      <protection/>
    </xf>
    <xf numFmtId="0" fontId="4" fillId="0" borderId="0" xfId="0" applyFont="1" applyAlignment="1">
      <alignment wrapText="1"/>
    </xf>
    <xf numFmtId="0" fontId="14" fillId="0" borderId="21" xfId="0" applyFont="1" applyBorder="1" applyAlignment="1">
      <alignment wrapText="1"/>
    </xf>
    <xf numFmtId="0" fontId="14" fillId="0" borderId="31" xfId="0" applyFont="1" applyBorder="1" applyAlignment="1">
      <alignment wrapText="1"/>
    </xf>
    <xf numFmtId="3" fontId="3" fillId="0" borderId="10" xfId="0" applyNumberFormat="1" applyFont="1" applyBorder="1" applyAlignment="1" applyProtection="1">
      <alignment horizontal="right" vertical="center" wrapText="1"/>
      <protection hidden="1"/>
    </xf>
    <xf numFmtId="0" fontId="2" fillId="34" borderId="17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vertical="center"/>
      <protection/>
    </xf>
    <xf numFmtId="0" fontId="7" fillId="34" borderId="21" xfId="0" applyFont="1" applyFill="1" applyBorder="1" applyAlignment="1">
      <alignment/>
    </xf>
    <xf numFmtId="3" fontId="3" fillId="35" borderId="10" xfId="0" applyNumberFormat="1" applyFont="1" applyFill="1" applyBorder="1" applyAlignment="1" applyProtection="1">
      <alignment horizontal="right" vertical="center"/>
      <protection hidden="1"/>
    </xf>
    <xf numFmtId="0" fontId="16" fillId="0" borderId="0" xfId="0" applyFont="1" applyAlignment="1">
      <alignment/>
    </xf>
    <xf numFmtId="3" fontId="13" fillId="0" borderId="0" xfId="54" applyNumberFormat="1" applyFont="1" applyBorder="1" applyAlignment="1">
      <alignment horizontal="center" vertical="center" wrapText="1"/>
      <protection/>
    </xf>
    <xf numFmtId="0" fontId="16" fillId="0" borderId="0" xfId="0" applyFont="1" applyBorder="1" applyAlignment="1">
      <alignment/>
    </xf>
    <xf numFmtId="0" fontId="16" fillId="0" borderId="26" xfId="0" applyFont="1" applyBorder="1" applyAlignment="1">
      <alignment/>
    </xf>
    <xf numFmtId="3" fontId="13" fillId="0" borderId="32" xfId="54" applyNumberFormat="1" applyFont="1" applyBorder="1" applyAlignment="1">
      <alignment horizontal="center" vertical="center" wrapText="1"/>
      <protection/>
    </xf>
    <xf numFmtId="3" fontId="13" fillId="0" borderId="26" xfId="54" applyNumberFormat="1" applyFont="1" applyBorder="1" applyAlignment="1">
      <alignment horizontal="center" vertical="center"/>
      <protection/>
    </xf>
    <xf numFmtId="3" fontId="13" fillId="0" borderId="26" xfId="54" applyNumberFormat="1" applyFont="1" applyBorder="1" applyAlignment="1">
      <alignment horizontal="center" vertical="center" wrapText="1"/>
      <protection/>
    </xf>
    <xf numFmtId="3" fontId="13" fillId="0" borderId="33" xfId="54" applyNumberFormat="1" applyFont="1" applyBorder="1" applyAlignment="1">
      <alignment horizontal="center" vertical="center" wrapText="1"/>
      <protection/>
    </xf>
    <xf numFmtId="3" fontId="13" fillId="0" borderId="26" xfId="54" applyNumberFormat="1" applyFont="1" applyBorder="1" applyAlignment="1">
      <alignment horizontal="left" vertical="center"/>
      <protection/>
    </xf>
    <xf numFmtId="167" fontId="13" fillId="0" borderId="26" xfId="54" applyNumberFormat="1" applyFont="1" applyBorder="1" applyAlignment="1">
      <alignment horizontal="center" vertical="center" wrapText="1"/>
      <protection/>
    </xf>
    <xf numFmtId="3" fontId="13" fillId="0" borderId="26" xfId="54" applyNumberFormat="1" applyFont="1" applyBorder="1" applyAlignment="1">
      <alignment horizontal="right" vertical="center" wrapText="1"/>
      <protection/>
    </xf>
    <xf numFmtId="3" fontId="17" fillId="0" borderId="32" xfId="54" applyNumberFormat="1" applyFont="1" applyBorder="1" applyAlignment="1">
      <alignment horizontal="center" vertical="center" wrapText="1"/>
      <protection/>
    </xf>
    <xf numFmtId="3" fontId="17" fillId="0" borderId="26" xfId="54" applyNumberFormat="1" applyFont="1" applyBorder="1" applyAlignment="1">
      <alignment horizontal="left" vertical="center"/>
      <protection/>
    </xf>
    <xf numFmtId="167" fontId="17" fillId="0" borderId="26" xfId="54" applyNumberFormat="1" applyFont="1" applyBorder="1" applyAlignment="1">
      <alignment horizontal="center" vertical="center" wrapText="1"/>
      <protection/>
    </xf>
    <xf numFmtId="3" fontId="17" fillId="0" borderId="26" xfId="54" applyNumberFormat="1" applyFont="1" applyBorder="1" applyAlignment="1">
      <alignment horizontal="right" vertical="center" wrapText="1"/>
      <protection/>
    </xf>
    <xf numFmtId="3" fontId="13" fillId="0" borderId="26" xfId="54" applyNumberFormat="1" applyFont="1" applyBorder="1" applyAlignment="1">
      <alignment vertical="center" wrapText="1"/>
      <protection/>
    </xf>
    <xf numFmtId="3" fontId="17" fillId="0" borderId="26" xfId="54" applyNumberFormat="1" applyFont="1" applyBorder="1" applyAlignment="1">
      <alignment horizontal="center" vertical="center" wrapText="1"/>
      <protection/>
    </xf>
    <xf numFmtId="0" fontId="13" fillId="0" borderId="26" xfId="0" applyFont="1" applyBorder="1" applyAlignment="1">
      <alignment horizontal="center"/>
    </xf>
    <xf numFmtId="3" fontId="17" fillId="0" borderId="26" xfId="0" applyNumberFormat="1" applyFont="1" applyBorder="1" applyAlignment="1">
      <alignment horizontal="center"/>
    </xf>
    <xf numFmtId="3" fontId="17" fillId="0" borderId="26" xfId="0" applyNumberFormat="1" applyFont="1" applyBorder="1" applyAlignment="1">
      <alignment/>
    </xf>
    <xf numFmtId="167" fontId="17" fillId="0" borderId="26" xfId="0" applyNumberFormat="1" applyFont="1" applyBorder="1" applyAlignment="1">
      <alignment/>
    </xf>
    <xf numFmtId="3" fontId="17" fillId="0" borderId="26" xfId="0" applyNumberFormat="1" applyFont="1" applyBorder="1" applyAlignment="1">
      <alignment horizontal="right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/>
    </xf>
    <xf numFmtId="3" fontId="13" fillId="0" borderId="34" xfId="0" applyNumberFormat="1" applyFont="1" applyBorder="1" applyAlignment="1">
      <alignment horizontal="center" vertical="center" wrapText="1"/>
    </xf>
    <xf numFmtId="0" fontId="16" fillId="0" borderId="34" xfId="0" applyFont="1" applyBorder="1" applyAlignment="1">
      <alignment/>
    </xf>
    <xf numFmtId="0" fontId="13" fillId="0" borderId="26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/>
    </xf>
    <xf numFmtId="0" fontId="13" fillId="0" borderId="26" xfId="0" applyFont="1" applyBorder="1" applyAlignment="1">
      <alignment/>
    </xf>
    <xf numFmtId="0" fontId="13" fillId="0" borderId="26" xfId="0" applyFont="1" applyBorder="1" applyAlignment="1">
      <alignment/>
    </xf>
    <xf numFmtId="4" fontId="13" fillId="0" borderId="26" xfId="0" applyNumberFormat="1" applyFont="1" applyBorder="1" applyAlignment="1">
      <alignment horizontal="right"/>
    </xf>
    <xf numFmtId="3" fontId="13" fillId="0" borderId="26" xfId="0" applyNumberFormat="1" applyFont="1" applyBorder="1" applyAlignment="1">
      <alignment horizontal="right"/>
    </xf>
    <xf numFmtId="0" fontId="17" fillId="0" borderId="26" xfId="0" applyFont="1" applyBorder="1" applyAlignment="1">
      <alignment/>
    </xf>
    <xf numFmtId="3" fontId="17" fillId="0" borderId="36" xfId="54" applyNumberFormat="1" applyFont="1" applyBorder="1" applyAlignment="1">
      <alignment horizontal="right" vertical="center" wrapText="1"/>
      <protection/>
    </xf>
    <xf numFmtId="3" fontId="16" fillId="0" borderId="26" xfId="0" applyNumberFormat="1" applyFont="1" applyBorder="1" applyAlignment="1">
      <alignment/>
    </xf>
    <xf numFmtId="0" fontId="13" fillId="0" borderId="26" xfId="0" applyFont="1" applyBorder="1" applyAlignment="1">
      <alignment horizontal="left" vertical="center" wrapText="1"/>
    </xf>
    <xf numFmtId="3" fontId="13" fillId="0" borderId="34" xfId="54" applyNumberFormat="1" applyFont="1" applyBorder="1" applyAlignment="1">
      <alignment horizontal="right" vertical="center" wrapText="1"/>
      <protection/>
    </xf>
    <xf numFmtId="3" fontId="13" fillId="0" borderId="26" xfId="0" applyNumberFormat="1" applyFont="1" applyBorder="1" applyAlignment="1">
      <alignment/>
    </xf>
    <xf numFmtId="0" fontId="17" fillId="0" borderId="26" xfId="0" applyFont="1" applyBorder="1" applyAlignment="1">
      <alignment horizontal="center"/>
    </xf>
    <xf numFmtId="0" fontId="18" fillId="0" borderId="26" xfId="0" applyFont="1" applyBorder="1" applyAlignment="1">
      <alignment/>
    </xf>
    <xf numFmtId="0" fontId="13" fillId="0" borderId="26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3" fontId="20" fillId="0" borderId="0" xfId="0" applyNumberFormat="1" applyFont="1" applyBorder="1" applyAlignment="1">
      <alignment horizontal="left"/>
    </xf>
    <xf numFmtId="3" fontId="19" fillId="0" borderId="0" xfId="0" applyNumberFormat="1" applyFont="1" applyAlignment="1">
      <alignment/>
    </xf>
    <xf numFmtId="3" fontId="20" fillId="0" borderId="0" xfId="0" applyNumberFormat="1" applyFont="1" applyAlignment="1">
      <alignment horizontal="left"/>
    </xf>
    <xf numFmtId="2" fontId="19" fillId="0" borderId="26" xfId="0" applyNumberFormat="1" applyFont="1" applyBorder="1" applyAlignment="1">
      <alignment horizontal="center" vertical="center" wrapText="1"/>
    </xf>
    <xf numFmtId="2" fontId="19" fillId="0" borderId="26" xfId="0" applyNumberFormat="1" applyFont="1" applyBorder="1" applyAlignment="1">
      <alignment horizontal="center" vertical="center"/>
    </xf>
    <xf numFmtId="0" fontId="19" fillId="0" borderId="26" xfId="0" applyFont="1" applyBorder="1" applyAlignment="1">
      <alignment/>
    </xf>
    <xf numFmtId="3" fontId="19" fillId="0" borderId="26" xfId="0" applyNumberFormat="1" applyFont="1" applyBorder="1" applyAlignment="1">
      <alignment/>
    </xf>
    <xf numFmtId="0" fontId="20" fillId="0" borderId="26" xfId="0" applyFont="1" applyBorder="1" applyAlignment="1">
      <alignment/>
    </xf>
    <xf numFmtId="3" fontId="20" fillId="0" borderId="26" xfId="0" applyNumberFormat="1" applyFont="1" applyBorder="1" applyAlignment="1">
      <alignment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3" fontId="14" fillId="0" borderId="0" xfId="0" applyNumberFormat="1" applyFont="1" applyAlignment="1">
      <alignment horizontal="left"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3" fontId="22" fillId="0" borderId="0" xfId="54" applyNumberFormat="1" applyFont="1" applyBorder="1" applyAlignment="1">
      <alignment horizontal="center" wrapText="1"/>
      <protection/>
    </xf>
    <xf numFmtId="4" fontId="22" fillId="0" borderId="0" xfId="54" applyNumberFormat="1" applyFont="1" applyBorder="1" applyAlignment="1">
      <alignment horizontal="center" wrapText="1"/>
      <protection/>
    </xf>
    <xf numFmtId="3" fontId="7" fillId="0" borderId="26" xfId="54" applyNumberFormat="1" applyFont="1" applyBorder="1" applyAlignment="1">
      <alignment horizontal="center" vertical="center" wrapText="1"/>
      <protection/>
    </xf>
    <xf numFmtId="3" fontId="7" fillId="0" borderId="26" xfId="54" applyNumberFormat="1" applyFont="1" applyBorder="1" applyAlignment="1">
      <alignment horizontal="center" vertical="center"/>
      <protection/>
    </xf>
    <xf numFmtId="4" fontId="7" fillId="0" borderId="26" xfId="54" applyNumberFormat="1" applyFont="1" applyBorder="1" applyAlignment="1">
      <alignment horizontal="center" vertical="center" wrapText="1"/>
      <protection/>
    </xf>
    <xf numFmtId="3" fontId="7" fillId="0" borderId="26" xfId="54" applyNumberFormat="1" applyFont="1" applyBorder="1" applyAlignment="1">
      <alignment horizontal="left" vertical="center"/>
      <protection/>
    </xf>
    <xf numFmtId="167" fontId="7" fillId="0" borderId="26" xfId="54" applyNumberFormat="1" applyFont="1" applyBorder="1" applyAlignment="1">
      <alignment horizontal="center" vertical="center" wrapText="1"/>
      <protection/>
    </xf>
    <xf numFmtId="3" fontId="7" fillId="0" borderId="26" xfId="54" applyNumberFormat="1" applyFont="1" applyBorder="1" applyAlignment="1">
      <alignment horizontal="right" vertical="center" wrapText="1"/>
      <protection/>
    </xf>
    <xf numFmtId="3" fontId="14" fillId="0" borderId="26" xfId="54" applyNumberFormat="1" applyFont="1" applyBorder="1" applyAlignment="1">
      <alignment horizontal="center" vertical="center" wrapText="1"/>
      <protection/>
    </xf>
    <xf numFmtId="3" fontId="14" fillId="0" borderId="26" xfId="54" applyNumberFormat="1" applyFont="1" applyBorder="1" applyAlignment="1">
      <alignment horizontal="left" vertical="center"/>
      <protection/>
    </xf>
    <xf numFmtId="167" fontId="14" fillId="0" borderId="26" xfId="54" applyNumberFormat="1" applyFont="1" applyBorder="1" applyAlignment="1">
      <alignment horizontal="center" vertical="center" wrapText="1"/>
      <protection/>
    </xf>
    <xf numFmtId="4" fontId="14" fillId="0" borderId="26" xfId="54" applyNumberFormat="1" applyFont="1" applyBorder="1" applyAlignment="1">
      <alignment horizontal="center" vertical="center" wrapText="1"/>
      <protection/>
    </xf>
    <xf numFmtId="3" fontId="14" fillId="0" borderId="26" xfId="54" applyNumberFormat="1" applyFont="1" applyBorder="1" applyAlignment="1">
      <alignment horizontal="right" vertical="center" wrapText="1"/>
      <protection/>
    </xf>
    <xf numFmtId="0" fontId="23" fillId="0" borderId="0" xfId="0" applyFont="1" applyAlignment="1">
      <alignment/>
    </xf>
    <xf numFmtId="3" fontId="7" fillId="0" borderId="26" xfId="54" applyNumberFormat="1" applyFont="1" applyBorder="1" applyAlignment="1">
      <alignment vertical="center" wrapText="1"/>
      <protection/>
    </xf>
    <xf numFmtId="3" fontId="14" fillId="0" borderId="26" xfId="54" applyNumberFormat="1" applyFont="1" applyBorder="1" applyAlignment="1">
      <alignment vertical="center" wrapText="1"/>
      <protection/>
    </xf>
    <xf numFmtId="3" fontId="14" fillId="0" borderId="26" xfId="54" applyNumberFormat="1" applyFont="1" applyBorder="1" applyAlignment="1">
      <alignment horizontal="center" vertical="center"/>
      <protection/>
    </xf>
    <xf numFmtId="164" fontId="7" fillId="0" borderId="26" xfId="54" applyNumberFormat="1" applyFont="1" applyBorder="1" applyAlignment="1">
      <alignment horizontal="center" vertical="center" wrapText="1"/>
      <protection/>
    </xf>
    <xf numFmtId="3" fontId="14" fillId="0" borderId="36" xfId="54" applyNumberFormat="1" applyFont="1" applyBorder="1" applyAlignment="1">
      <alignment horizontal="right" vertical="center" wrapText="1"/>
      <protection/>
    </xf>
    <xf numFmtId="3" fontId="14" fillId="0" borderId="36" xfId="0" applyNumberFormat="1" applyFont="1" applyBorder="1" applyAlignment="1">
      <alignment horizontal="center"/>
    </xf>
    <xf numFmtId="3" fontId="14" fillId="0" borderId="36" xfId="0" applyNumberFormat="1" applyFont="1" applyBorder="1" applyAlignment="1">
      <alignment/>
    </xf>
    <xf numFmtId="167" fontId="14" fillId="0" borderId="36" xfId="0" applyNumberFormat="1" applyFont="1" applyBorder="1" applyAlignment="1">
      <alignment/>
    </xf>
    <xf numFmtId="4" fontId="14" fillId="0" borderId="36" xfId="0" applyNumberFormat="1" applyFont="1" applyBorder="1" applyAlignment="1">
      <alignment/>
    </xf>
    <xf numFmtId="3" fontId="14" fillId="0" borderId="36" xfId="0" applyNumberFormat="1" applyFont="1" applyBorder="1" applyAlignment="1">
      <alignment horizontal="right"/>
    </xf>
    <xf numFmtId="3" fontId="7" fillId="0" borderId="26" xfId="0" applyNumberFormat="1" applyFont="1" applyBorder="1" applyAlignment="1">
      <alignment horizontal="center"/>
    </xf>
    <xf numFmtId="167" fontId="7" fillId="0" borderId="26" xfId="0" applyNumberFormat="1" applyFont="1" applyBorder="1" applyAlignment="1">
      <alignment horizontal="right"/>
    </xf>
    <xf numFmtId="3" fontId="7" fillId="0" borderId="26" xfId="0" applyNumberFormat="1" applyFont="1" applyBorder="1" applyAlignment="1">
      <alignment/>
    </xf>
    <xf numFmtId="4" fontId="7" fillId="0" borderId="26" xfId="0" applyNumberFormat="1" applyFont="1" applyBorder="1" applyAlignment="1">
      <alignment/>
    </xf>
    <xf numFmtId="3" fontId="7" fillId="0" borderId="26" xfId="0" applyNumberFormat="1" applyFont="1" applyBorder="1" applyAlignment="1">
      <alignment horizontal="right"/>
    </xf>
    <xf numFmtId="3" fontId="14" fillId="0" borderId="37" xfId="54" applyNumberFormat="1" applyFont="1" applyBorder="1" applyAlignment="1">
      <alignment horizontal="right" vertical="center" wrapText="1"/>
      <protection/>
    </xf>
    <xf numFmtId="0" fontId="21" fillId="0" borderId="26" xfId="0" applyFont="1" applyBorder="1" applyAlignment="1">
      <alignment/>
    </xf>
    <xf numFmtId="3" fontId="7" fillId="0" borderId="32" xfId="0" applyNumberFormat="1" applyFont="1" applyBorder="1" applyAlignment="1">
      <alignment horizontal="right"/>
    </xf>
    <xf numFmtId="3" fontId="7" fillId="0" borderId="37" xfId="54" applyNumberFormat="1" applyFont="1" applyBorder="1" applyAlignment="1">
      <alignment horizontal="right" vertical="center" wrapText="1"/>
      <protection/>
    </xf>
    <xf numFmtId="0" fontId="21" fillId="0" borderId="32" xfId="0" applyFont="1" applyBorder="1" applyAlignment="1">
      <alignment/>
    </xf>
    <xf numFmtId="168" fontId="19" fillId="0" borderId="0" xfId="0" applyNumberFormat="1" applyFont="1" applyAlignment="1">
      <alignment/>
    </xf>
    <xf numFmtId="0" fontId="24" fillId="0" borderId="0" xfId="0" applyFont="1" applyBorder="1" applyAlignment="1">
      <alignment horizontal="center"/>
    </xf>
    <xf numFmtId="0" fontId="19" fillId="0" borderId="26" xfId="0" applyFont="1" applyBorder="1" applyAlignment="1">
      <alignment wrapText="1"/>
    </xf>
    <xf numFmtId="0" fontId="19" fillId="0" borderId="32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3" fontId="19" fillId="0" borderId="26" xfId="0" applyNumberFormat="1" applyFont="1" applyBorder="1" applyAlignment="1">
      <alignment horizontal="center" vertical="center" wrapText="1"/>
    </xf>
    <xf numFmtId="0" fontId="19" fillId="0" borderId="32" xfId="0" applyFont="1" applyBorder="1" applyAlignment="1">
      <alignment/>
    </xf>
    <xf numFmtId="168" fontId="19" fillId="0" borderId="26" xfId="0" applyNumberFormat="1" applyFont="1" applyBorder="1" applyAlignment="1">
      <alignment/>
    </xf>
    <xf numFmtId="164" fontId="19" fillId="0" borderId="26" xfId="0" applyNumberFormat="1" applyFont="1" applyBorder="1" applyAlignment="1">
      <alignment/>
    </xf>
    <xf numFmtId="164" fontId="19" fillId="0" borderId="32" xfId="0" applyNumberFormat="1" applyFont="1" applyBorder="1" applyAlignment="1">
      <alignment/>
    </xf>
    <xf numFmtId="0" fontId="20" fillId="0" borderId="32" xfId="0" applyFont="1" applyBorder="1" applyAlignment="1">
      <alignment/>
    </xf>
    <xf numFmtId="0" fontId="19" fillId="0" borderId="36" xfId="0" applyFont="1" applyBorder="1" applyAlignment="1">
      <alignment/>
    </xf>
    <xf numFmtId="0" fontId="19" fillId="0" borderId="37" xfId="0" applyFont="1" applyBorder="1" applyAlignment="1">
      <alignment/>
    </xf>
    <xf numFmtId="3" fontId="19" fillId="0" borderId="32" xfId="0" applyNumberFormat="1" applyFont="1" applyBorder="1" applyAlignment="1">
      <alignment/>
    </xf>
    <xf numFmtId="0" fontId="25" fillId="0" borderId="0" xfId="0" applyFont="1" applyAlignment="1">
      <alignment/>
    </xf>
    <xf numFmtId="3" fontId="25" fillId="0" borderId="0" xfId="0" applyNumberFormat="1" applyFont="1" applyBorder="1" applyAlignment="1">
      <alignment/>
    </xf>
    <xf numFmtId="0" fontId="25" fillId="0" borderId="26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 wrapText="1"/>
    </xf>
    <xf numFmtId="3" fontId="25" fillId="0" borderId="26" xfId="0" applyNumberFormat="1" applyFont="1" applyBorder="1" applyAlignment="1">
      <alignment horizontal="center" vertical="center" wrapText="1"/>
    </xf>
    <xf numFmtId="168" fontId="25" fillId="0" borderId="26" xfId="0" applyNumberFormat="1" applyFont="1" applyBorder="1" applyAlignment="1">
      <alignment horizontal="center" vertical="center" wrapText="1"/>
    </xf>
    <xf numFmtId="164" fontId="25" fillId="0" borderId="26" xfId="0" applyNumberFormat="1" applyFont="1" applyBorder="1" applyAlignment="1">
      <alignment/>
    </xf>
    <xf numFmtId="0" fontId="25" fillId="0" borderId="26" xfId="0" applyFont="1" applyBorder="1" applyAlignment="1">
      <alignment/>
    </xf>
    <xf numFmtId="3" fontId="25" fillId="0" borderId="26" xfId="0" applyNumberFormat="1" applyFont="1" applyBorder="1" applyAlignment="1">
      <alignment/>
    </xf>
    <xf numFmtId="169" fontId="25" fillId="0" borderId="26" xfId="0" applyNumberFormat="1" applyFont="1" applyBorder="1" applyAlignment="1">
      <alignment/>
    </xf>
    <xf numFmtId="168" fontId="25" fillId="0" borderId="26" xfId="0" applyNumberFormat="1" applyFont="1" applyBorder="1" applyAlignment="1">
      <alignment/>
    </xf>
    <xf numFmtId="0" fontId="24" fillId="0" borderId="26" xfId="0" applyFont="1" applyBorder="1" applyAlignment="1">
      <alignment/>
    </xf>
    <xf numFmtId="3" fontId="24" fillId="0" borderId="26" xfId="0" applyNumberFormat="1" applyFont="1" applyBorder="1" applyAlignment="1">
      <alignment/>
    </xf>
    <xf numFmtId="0" fontId="25" fillId="0" borderId="0" xfId="0" applyFont="1" applyBorder="1" applyAlignment="1">
      <alignment/>
    </xf>
    <xf numFmtId="168" fontId="25" fillId="0" borderId="0" xfId="0" applyNumberFormat="1" applyFont="1" applyBorder="1" applyAlignment="1">
      <alignment/>
    </xf>
    <xf numFmtId="164" fontId="25" fillId="0" borderId="36" xfId="0" applyNumberFormat="1" applyFont="1" applyBorder="1" applyAlignment="1">
      <alignment/>
    </xf>
    <xf numFmtId="0" fontId="25" fillId="0" borderId="36" xfId="0" applyFont="1" applyBorder="1" applyAlignment="1">
      <alignment horizontal="center" vertical="center" wrapText="1"/>
    </xf>
    <xf numFmtId="3" fontId="25" fillId="0" borderId="36" xfId="0" applyNumberFormat="1" applyFont="1" applyBorder="1" applyAlignment="1">
      <alignment/>
    </xf>
    <xf numFmtId="169" fontId="25" fillId="0" borderId="36" xfId="0" applyNumberFormat="1" applyFont="1" applyBorder="1" applyAlignment="1">
      <alignment/>
    </xf>
    <xf numFmtId="0" fontId="25" fillId="0" borderId="36" xfId="0" applyFont="1" applyBorder="1" applyAlignment="1">
      <alignment/>
    </xf>
    <xf numFmtId="3" fontId="25" fillId="0" borderId="0" xfId="0" applyNumberFormat="1" applyFont="1" applyAlignment="1">
      <alignment/>
    </xf>
    <xf numFmtId="0" fontId="7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3" fontId="7" fillId="0" borderId="36" xfId="0" applyNumberFormat="1" applyFont="1" applyBorder="1" applyAlignment="1">
      <alignment horizontal="center" vertical="center" wrapText="1"/>
    </xf>
    <xf numFmtId="168" fontId="7" fillId="0" borderId="36" xfId="0" applyNumberFormat="1" applyFont="1" applyBorder="1" applyAlignment="1">
      <alignment horizontal="center" vertical="center" wrapText="1"/>
    </xf>
    <xf numFmtId="164" fontId="7" fillId="0" borderId="36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171" fontId="1" fillId="0" borderId="36" xfId="40" applyNumberForma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0" applyFont="1" applyAlignment="1">
      <alignment horizontal="left"/>
    </xf>
    <xf numFmtId="3" fontId="7" fillId="0" borderId="35" xfId="54" applyNumberFormat="1" applyFont="1" applyBorder="1" applyAlignment="1">
      <alignment horizontal="center" vertical="center" wrapText="1"/>
      <protection/>
    </xf>
    <xf numFmtId="3" fontId="7" fillId="0" borderId="34" xfId="54" applyNumberFormat="1" applyFont="1" applyBorder="1" applyAlignment="1">
      <alignment horizontal="left" vertical="center"/>
      <protection/>
    </xf>
    <xf numFmtId="167" fontId="7" fillId="0" borderId="34" xfId="54" applyNumberFormat="1" applyFont="1" applyBorder="1" applyAlignment="1">
      <alignment horizontal="center" vertical="center" wrapText="1"/>
      <protection/>
    </xf>
    <xf numFmtId="3" fontId="7" fillId="0" borderId="32" xfId="54" applyNumberFormat="1" applyFont="1" applyBorder="1" applyAlignment="1">
      <alignment horizontal="center" vertical="center" wrapText="1"/>
      <protection/>
    </xf>
    <xf numFmtId="3" fontId="7" fillId="0" borderId="37" xfId="54" applyNumberFormat="1" applyFont="1" applyBorder="1" applyAlignment="1">
      <alignment vertical="center" wrapText="1"/>
      <protection/>
    </xf>
    <xf numFmtId="3" fontId="26" fillId="0" borderId="32" xfId="54" applyNumberFormat="1" applyFont="1" applyBorder="1" applyAlignment="1">
      <alignment horizontal="center" vertical="center" wrapText="1"/>
      <protection/>
    </xf>
    <xf numFmtId="3" fontId="26" fillId="0" borderId="26" xfId="54" applyNumberFormat="1" applyFont="1" applyBorder="1" applyAlignment="1">
      <alignment horizontal="center" vertical="center" wrapText="1"/>
      <protection/>
    </xf>
    <xf numFmtId="3" fontId="26" fillId="0" borderId="37" xfId="54" applyNumberFormat="1" applyFont="1" applyBorder="1" applyAlignment="1">
      <alignment horizontal="center" vertical="center" wrapText="1"/>
      <protection/>
    </xf>
    <xf numFmtId="171" fontId="1" fillId="0" borderId="0" xfId="40" applyNumberFormat="1" applyFill="1" applyBorder="1" applyAlignment="1" applyProtection="1">
      <alignment horizontal="center" vertical="center" wrapText="1"/>
      <protection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3" fontId="7" fillId="0" borderId="26" xfId="0" applyNumberFormat="1" applyFont="1" applyBorder="1" applyAlignment="1">
      <alignment horizontal="center" vertical="center" wrapText="1"/>
    </xf>
    <xf numFmtId="164" fontId="7" fillId="0" borderId="26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171" fontId="1" fillId="0" borderId="26" xfId="40" applyNumberForma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3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3" fontId="7" fillId="0" borderId="38" xfId="0" applyNumberFormat="1" applyFont="1" applyBorder="1" applyAlignment="1">
      <alignment horizontal="center" vertical="center" wrapText="1"/>
    </xf>
    <xf numFmtId="164" fontId="7" fillId="0" borderId="38" xfId="0" applyNumberFormat="1" applyFont="1" applyBorder="1" applyAlignment="1">
      <alignment horizontal="center" vertical="center" wrapText="1"/>
    </xf>
    <xf numFmtId="0" fontId="7" fillId="0" borderId="38" xfId="0" applyFont="1" applyBorder="1" applyAlignment="1">
      <alignment horizontal="left" vertical="center" wrapText="1"/>
    </xf>
    <xf numFmtId="171" fontId="1" fillId="0" borderId="38" xfId="40" applyNumberFormat="1" applyFill="1" applyBorder="1" applyAlignment="1" applyProtection="1">
      <alignment horizontal="right" vertical="center" wrapText="1"/>
      <protection/>
    </xf>
    <xf numFmtId="0" fontId="0" fillId="0" borderId="38" xfId="0" applyBorder="1" applyAlignment="1">
      <alignment/>
    </xf>
    <xf numFmtId="171" fontId="1" fillId="0" borderId="38" xfId="40" applyNumberFormat="1" applyFill="1" applyBorder="1" applyAlignment="1" applyProtection="1">
      <alignment horizontal="center" vertical="center" wrapText="1"/>
      <protection/>
    </xf>
    <xf numFmtId="164" fontId="7" fillId="0" borderId="38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horizontal="center" vertical="center" wrapText="1"/>
    </xf>
    <xf numFmtId="4" fontId="1" fillId="0" borderId="38" xfId="40" applyNumberFormat="1" applyFill="1" applyBorder="1" applyAlignment="1" applyProtection="1">
      <alignment horizontal="right" vertical="center" wrapText="1"/>
      <protection/>
    </xf>
    <xf numFmtId="4" fontId="1" fillId="0" borderId="38" xfId="40" applyNumberFormat="1" applyFill="1" applyBorder="1" applyAlignment="1" applyProtection="1">
      <alignment horizontal="center" vertical="center" wrapText="1"/>
      <protection/>
    </xf>
    <xf numFmtId="3" fontId="1" fillId="0" borderId="38" xfId="40" applyNumberFormat="1" applyFill="1" applyBorder="1" applyAlignment="1" applyProtection="1">
      <alignment horizontal="right" vertical="center" wrapText="1"/>
      <protection/>
    </xf>
    <xf numFmtId="0" fontId="27" fillId="0" borderId="0" xfId="0" applyFon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3" fontId="13" fillId="0" borderId="0" xfId="54" applyNumberFormat="1" applyFont="1" applyBorder="1" applyAlignment="1">
      <alignment horizontal="left" vertical="center" wrapText="1"/>
      <protection/>
    </xf>
    <xf numFmtId="3" fontId="17" fillId="0" borderId="39" xfId="54" applyNumberFormat="1" applyFont="1" applyBorder="1" applyAlignment="1">
      <alignment horizontal="center" vertical="center" wrapText="1"/>
      <protection/>
    </xf>
    <xf numFmtId="3" fontId="20" fillId="0" borderId="0" xfId="0" applyNumberFormat="1" applyFont="1" applyBorder="1" applyAlignment="1">
      <alignment horizontal="center"/>
    </xf>
    <xf numFmtId="3" fontId="22" fillId="0" borderId="0" xfId="54" applyNumberFormat="1" applyFont="1" applyBorder="1" applyAlignment="1">
      <alignment horizontal="center" wrapText="1"/>
      <protection/>
    </xf>
    <xf numFmtId="0" fontId="19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3" fontId="25" fillId="0" borderId="39" xfId="0" applyNumberFormat="1" applyFont="1" applyBorder="1" applyAlignment="1">
      <alignment horizontal="left" vertical="center" wrapText="1"/>
    </xf>
    <xf numFmtId="0" fontId="24" fillId="0" borderId="39" xfId="0" applyFont="1" applyBorder="1" applyAlignment="1">
      <alignment horizontal="center"/>
    </xf>
    <xf numFmtId="0" fontId="14" fillId="0" borderId="39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3" fontId="7" fillId="0" borderId="26" xfId="54" applyNumberFormat="1" applyFont="1" applyBorder="1" applyAlignment="1">
      <alignment horizontal="center" vertical="center" wrapText="1"/>
      <protection/>
    </xf>
    <xf numFmtId="3" fontId="7" fillId="0" borderId="37" xfId="54" applyNumberFormat="1" applyFont="1" applyBorder="1" applyAlignment="1">
      <alignment horizontal="center" vertical="center" wrapText="1"/>
      <protection/>
    </xf>
    <xf numFmtId="0" fontId="0" fillId="0" borderId="26" xfId="0" applyBorder="1" applyAlignment="1">
      <alignment horizontal="center"/>
    </xf>
    <xf numFmtId="3" fontId="14" fillId="0" borderId="32" xfId="54" applyNumberFormat="1" applyFont="1" applyBorder="1" applyAlignment="1">
      <alignment horizontal="center" vertical="center" wrapText="1"/>
      <protection/>
    </xf>
    <xf numFmtId="0" fontId="24" fillId="0" borderId="0" xfId="0" applyFont="1" applyBorder="1" applyAlignment="1">
      <alignment horizontal="left"/>
    </xf>
    <xf numFmtId="3" fontId="7" fillId="0" borderId="26" xfId="54" applyNumberFormat="1" applyFont="1" applyBorder="1" applyAlignment="1">
      <alignment horizontal="center" vertical="center"/>
      <protection/>
    </xf>
    <xf numFmtId="0" fontId="14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Diego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993366"/>
      <rgbColor rgb="00FFFF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E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0"/>
  <sheetViews>
    <sheetView zoomScale="98" zoomScaleNormal="98" zoomScalePageLayoutView="0" workbookViewId="0" topLeftCell="A1">
      <selection activeCell="B5" sqref="B5"/>
    </sheetView>
  </sheetViews>
  <sheetFormatPr defaultColWidth="8.8515625" defaultRowHeight="12.75"/>
  <cols>
    <col min="1" max="1" width="25.8515625" style="1" customWidth="1"/>
    <col min="2" max="2" width="37.140625" style="2" customWidth="1"/>
    <col min="3" max="3" width="1.1484375" style="3" customWidth="1"/>
    <col min="4" max="4" width="3.421875" style="3" customWidth="1"/>
    <col min="5" max="20" width="2.8515625" style="3" customWidth="1"/>
    <col min="21" max="21" width="3.28125" style="3" customWidth="1"/>
    <col min="22" max="16384" width="8.8515625" style="3" customWidth="1"/>
  </cols>
  <sheetData>
    <row r="2" spans="1:21" ht="15.75">
      <c r="A2" s="4" t="s">
        <v>0</v>
      </c>
      <c r="B2" s="5" t="s">
        <v>1</v>
      </c>
      <c r="E2" s="6"/>
      <c r="F2" s="6"/>
      <c r="G2" s="6"/>
      <c r="H2" s="6"/>
      <c r="I2" s="6"/>
      <c r="J2" s="6"/>
      <c r="K2" s="6"/>
      <c r="L2" s="7"/>
      <c r="M2" s="6"/>
      <c r="N2" s="6"/>
      <c r="O2" s="6"/>
      <c r="P2" s="7"/>
      <c r="Q2" s="6"/>
      <c r="R2" s="6"/>
      <c r="S2" s="7"/>
      <c r="T2" s="6"/>
      <c r="U2" s="6"/>
    </row>
    <row r="3" spans="2:21" ht="15.75">
      <c r="B3" s="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</row>
    <row r="4" spans="1:21" ht="15.75">
      <c r="A4" s="4" t="s">
        <v>2</v>
      </c>
      <c r="B4" s="5" t="s">
        <v>3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2:21" ht="15.75">
      <c r="B5" s="11"/>
      <c r="E5" s="6"/>
      <c r="F5" s="6"/>
      <c r="G5" s="12"/>
      <c r="H5" s="6"/>
      <c r="I5" s="6"/>
      <c r="J5" s="12"/>
      <c r="K5" s="6"/>
      <c r="L5" s="6"/>
      <c r="M5" s="6"/>
      <c r="N5" s="6"/>
      <c r="O5" s="6"/>
      <c r="P5" s="6"/>
      <c r="Q5" s="10"/>
      <c r="R5" s="10"/>
      <c r="S5" s="10"/>
      <c r="T5" s="10"/>
      <c r="U5" s="10"/>
    </row>
    <row r="6" spans="1:21" ht="15.75">
      <c r="A6" s="4" t="s">
        <v>4</v>
      </c>
      <c r="B6" s="5"/>
      <c r="E6" s="319" t="s">
        <v>5</v>
      </c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10"/>
      <c r="R6" s="10"/>
      <c r="S6" s="10"/>
      <c r="T6" s="10"/>
      <c r="U6" s="10"/>
    </row>
    <row r="7" spans="2:21" ht="15.75">
      <c r="B7" s="8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21" ht="15.75">
      <c r="B8" s="8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ht="15.75">
      <c r="A9" s="4" t="s">
        <v>6</v>
      </c>
      <c r="B9" s="5" t="s">
        <v>7</v>
      </c>
      <c r="E9" s="13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2:5" ht="15.75">
      <c r="B10" s="8"/>
      <c r="E10" s="15"/>
    </row>
    <row r="11" spans="1:5" ht="15.75">
      <c r="A11" s="4" t="s">
        <v>8</v>
      </c>
      <c r="B11" s="16" t="s">
        <v>9</v>
      </c>
      <c r="E11" s="1"/>
    </row>
    <row r="12" spans="1:2" ht="15.75">
      <c r="A12" s="4" t="s">
        <v>10</v>
      </c>
      <c r="B12" s="5"/>
    </row>
    <row r="13" spans="1:16" ht="15.75">
      <c r="A13" s="4" t="s">
        <v>11</v>
      </c>
      <c r="B13" s="5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2:21" ht="15.75">
      <c r="B14" s="8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ht="15.75">
      <c r="A15" s="4" t="s">
        <v>12</v>
      </c>
      <c r="B15" s="5" t="s">
        <v>13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ht="15.75">
      <c r="A16" s="4" t="s">
        <v>14</v>
      </c>
      <c r="B16" s="5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15.75">
      <c r="A17" s="4" t="s">
        <v>15</v>
      </c>
      <c r="B17" s="5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2:21" ht="15.75">
      <c r="B18" s="8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ht="15.75" customHeight="1">
      <c r="A19" s="18" t="s">
        <v>16</v>
      </c>
      <c r="B19" s="5"/>
      <c r="E19" s="17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2:21" ht="409.5">
      <c r="B20" s="20"/>
      <c r="E20" s="21" t="s">
        <v>17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19"/>
      <c r="R20" s="19"/>
      <c r="S20" s="19"/>
      <c r="T20" s="19"/>
      <c r="U20" s="19"/>
    </row>
    <row r="21" spans="1:21" ht="18.75" customHeight="1">
      <c r="A21" s="22" t="s">
        <v>18</v>
      </c>
      <c r="B21" s="23" t="s">
        <v>19</v>
      </c>
      <c r="C21" s="24" t="b">
        <f>IF(B21="i",FALSE,TRUE)</f>
        <v>1</v>
      </c>
      <c r="D21" s="25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3" ht="15.75">
      <c r="A22" s="26" t="str">
        <f>CONCATENATE("A könyvvizsgálat során az ",B2)</f>
        <v>A könyvvizsgálat során az Kaslik Alapítvány</v>
      </c>
      <c r="B22" s="27"/>
      <c r="C22" s="28"/>
    </row>
    <row r="23" spans="1:3" ht="15.75">
      <c r="A23" s="29" t="str">
        <f>CONCATENATE(B11," beszámolóját, annak részeit és tételeit, ")</f>
        <v>2014. december 31. beszámolóját, annak részeit és tételeit, </v>
      </c>
      <c r="B23" s="30"/>
      <c r="C23" s="28"/>
    </row>
    <row r="24" spans="1:3" ht="15.75">
      <c r="A24" s="29" t="s">
        <v>20</v>
      </c>
      <c r="B24" s="30"/>
      <c r="C24" s="28"/>
    </row>
    <row r="25" spans="1:3" ht="15.75">
      <c r="A25" s="29" t="s">
        <v>21</v>
      </c>
      <c r="B25" s="30"/>
      <c r="C25" s="28"/>
    </row>
    <row r="26" spans="1:21" ht="15.75">
      <c r="A26" s="29" t="s">
        <v>22</v>
      </c>
      <c r="B26" s="30"/>
      <c r="C26" s="28"/>
      <c r="E26" s="31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</row>
    <row r="27" spans="1:21" ht="15.75">
      <c r="A27" s="29" t="s">
        <v>23</v>
      </c>
      <c r="B27" s="30"/>
      <c r="C27" s="28"/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spans="1:21" ht="15.75">
      <c r="A28" s="29" t="s">
        <v>24</v>
      </c>
      <c r="B28" s="30"/>
      <c r="C28" s="28"/>
      <c r="E28" s="31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</row>
    <row r="29" spans="1:21" ht="15.75">
      <c r="A29" s="29" t="s">
        <v>25</v>
      </c>
      <c r="B29" s="30"/>
      <c r="C29" s="28"/>
      <c r="E29" s="31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1:2" ht="27.75" customHeight="1">
      <c r="A30" s="33" t="str">
        <f>CONCATENATE("",B9,", ",B19)</f>
        <v>Eger, </v>
      </c>
      <c r="B30" s="34"/>
    </row>
  </sheetData>
  <sheetProtection selectLockedCells="1" selectUnlockedCells="1"/>
  <mergeCells count="2">
    <mergeCell ref="E3:U3"/>
    <mergeCell ref="E6:P6"/>
  </mergeCells>
  <printOptions horizontalCentered="1"/>
  <pageMargins left="0.39375" right="0.39375" top="0.5902777777777778" bottom="0.39375" header="0.5118055555555555" footer="0.5118055555555555"/>
  <pageSetup horizontalDpi="300" verticalDpi="3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4">
      <selection activeCell="L10" sqref="L10"/>
    </sheetView>
  </sheetViews>
  <sheetFormatPr defaultColWidth="9.140625" defaultRowHeight="12.75"/>
  <cols>
    <col min="1" max="1" width="10.8515625" style="0" customWidth="1"/>
    <col min="2" max="2" width="31.7109375" style="0" customWidth="1"/>
    <col min="3" max="3" width="13.8515625" style="0" customWidth="1"/>
    <col min="4" max="4" width="12.57421875" style="0" customWidth="1"/>
    <col min="5" max="5" width="9.421875" style="0" customWidth="1"/>
    <col min="6" max="7" width="12.421875" style="0" customWidth="1"/>
    <col min="8" max="8" width="16.00390625" style="0" customWidth="1"/>
    <col min="9" max="9" width="12.8515625" style="0" customWidth="1"/>
  </cols>
  <sheetData>
    <row r="1" spans="1:7" ht="15.75">
      <c r="A1" s="338" t="str">
        <f>Adatok!B2</f>
        <v>Kaslik Alapítvány</v>
      </c>
      <c r="B1" s="338"/>
      <c r="C1" s="338"/>
      <c r="D1" s="338"/>
      <c r="E1" s="338"/>
      <c r="F1" s="338"/>
      <c r="G1" s="283"/>
    </row>
    <row r="2" spans="1:7" ht="15.75">
      <c r="A2" s="284" t="str">
        <f>Adatok!B4</f>
        <v>3300 Eger, Meder utca 2/2.</v>
      </c>
      <c r="B2" s="284"/>
      <c r="C2" s="284"/>
      <c r="D2" s="284"/>
      <c r="E2" s="284"/>
      <c r="F2" s="284"/>
      <c r="G2" s="284"/>
    </row>
    <row r="4" spans="1:7" ht="15.75">
      <c r="A4" s="329" t="s">
        <v>293</v>
      </c>
      <c r="B4" s="329"/>
      <c r="C4" s="329"/>
      <c r="D4" s="329"/>
      <c r="E4" s="329"/>
      <c r="F4" s="329"/>
      <c r="G4" s="240"/>
    </row>
    <row r="6" spans="1:9" ht="15.75" customHeight="1">
      <c r="A6" s="334" t="s">
        <v>166</v>
      </c>
      <c r="B6" s="339" t="s">
        <v>167</v>
      </c>
      <c r="C6" s="334" t="s">
        <v>294</v>
      </c>
      <c r="D6" s="334" t="s">
        <v>295</v>
      </c>
      <c r="E6" s="334" t="s">
        <v>296</v>
      </c>
      <c r="F6" s="334" t="s">
        <v>297</v>
      </c>
      <c r="G6" s="334" t="s">
        <v>298</v>
      </c>
      <c r="H6" s="335" t="s">
        <v>299</v>
      </c>
      <c r="I6" s="336"/>
    </row>
    <row r="7" spans="1:9" ht="78.75" customHeight="1">
      <c r="A7" s="334"/>
      <c r="B7" s="339"/>
      <c r="C7" s="334"/>
      <c r="D7" s="334"/>
      <c r="E7" s="334"/>
      <c r="F7" s="334"/>
      <c r="G7" s="334"/>
      <c r="H7" s="335"/>
      <c r="I7" s="336"/>
    </row>
    <row r="8" spans="1:9" ht="15.75">
      <c r="A8" s="285">
        <v>1211</v>
      </c>
      <c r="B8" s="286" t="s">
        <v>173</v>
      </c>
      <c r="C8" s="287">
        <v>41590</v>
      </c>
      <c r="D8" s="212">
        <v>611260</v>
      </c>
      <c r="E8" s="212">
        <v>0</v>
      </c>
      <c r="F8" s="212">
        <v>611260</v>
      </c>
      <c r="G8" s="212">
        <v>0</v>
      </c>
      <c r="H8" s="237">
        <v>611260</v>
      </c>
      <c r="I8" s="282"/>
    </row>
    <row r="9" spans="1:9" ht="15.75">
      <c r="A9" s="288"/>
      <c r="B9" s="210"/>
      <c r="C9" s="211"/>
      <c r="D9" s="212"/>
      <c r="E9" s="212"/>
      <c r="F9" s="212"/>
      <c r="G9" s="212"/>
      <c r="H9" s="237"/>
      <c r="I9" s="282"/>
    </row>
    <row r="10" spans="1:9" ht="31.5">
      <c r="A10" s="288">
        <v>1231</v>
      </c>
      <c r="B10" s="219" t="s">
        <v>175</v>
      </c>
      <c r="C10" s="211">
        <v>41590</v>
      </c>
      <c r="D10" s="212">
        <v>11550000</v>
      </c>
      <c r="E10" s="212">
        <v>31644</v>
      </c>
      <c r="F10" s="212">
        <f>D10-E10</f>
        <v>11518356</v>
      </c>
      <c r="G10" s="212">
        <v>11518356</v>
      </c>
      <c r="H10" s="237">
        <f>F10-G10</f>
        <v>0</v>
      </c>
      <c r="I10" s="212" t="s">
        <v>300</v>
      </c>
    </row>
    <row r="11" spans="1:9" ht="31.5">
      <c r="A11" s="288">
        <v>1231</v>
      </c>
      <c r="B11" s="219" t="s">
        <v>177</v>
      </c>
      <c r="C11" s="211">
        <v>41590</v>
      </c>
      <c r="D11" s="212">
        <v>5800000</v>
      </c>
      <c r="E11" s="212">
        <v>15890</v>
      </c>
      <c r="F11" s="212">
        <f>D11-E11</f>
        <v>5784110</v>
      </c>
      <c r="G11" s="212">
        <v>116000</v>
      </c>
      <c r="H11" s="237">
        <f>F11-G11</f>
        <v>5668110</v>
      </c>
      <c r="I11" s="282"/>
    </row>
    <row r="12" spans="1:9" ht="31.5">
      <c r="A12" s="288">
        <v>1231</v>
      </c>
      <c r="B12" s="219" t="s">
        <v>178</v>
      </c>
      <c r="C12" s="211">
        <v>41590</v>
      </c>
      <c r="D12" s="212">
        <v>11500000</v>
      </c>
      <c r="E12" s="212">
        <v>31507</v>
      </c>
      <c r="F12" s="212">
        <f>D12-E12</f>
        <v>11468493</v>
      </c>
      <c r="G12" s="212">
        <v>11468493</v>
      </c>
      <c r="H12" s="237">
        <f>F12-G12</f>
        <v>0</v>
      </c>
      <c r="I12" s="212" t="s">
        <v>301</v>
      </c>
    </row>
    <row r="13" spans="1:9" ht="15.75">
      <c r="A13" s="288">
        <v>1231</v>
      </c>
      <c r="B13" s="210" t="s">
        <v>179</v>
      </c>
      <c r="C13" s="211">
        <v>41590</v>
      </c>
      <c r="D13" s="219">
        <v>375000</v>
      </c>
      <c r="E13" s="212">
        <v>1027</v>
      </c>
      <c r="F13" s="212">
        <f>D13-E13</f>
        <v>373973</v>
      </c>
      <c r="G13" s="212">
        <v>7500</v>
      </c>
      <c r="H13" s="237">
        <f>F13-G13</f>
        <v>366473</v>
      </c>
      <c r="I13" s="282"/>
    </row>
    <row r="14" spans="1:9" ht="15.75">
      <c r="A14" s="288"/>
      <c r="B14" s="210"/>
      <c r="C14" s="207"/>
      <c r="D14" s="219"/>
      <c r="E14" s="219"/>
      <c r="F14" s="219"/>
      <c r="G14" s="219"/>
      <c r="H14" s="289"/>
      <c r="I14" s="282"/>
    </row>
    <row r="15" spans="1:9" ht="26.25" customHeight="1">
      <c r="A15" s="337" t="s">
        <v>289</v>
      </c>
      <c r="B15" s="337"/>
      <c r="C15" s="337"/>
      <c r="D15" s="217">
        <f>SUM(D8:D14)</f>
        <v>29836260</v>
      </c>
      <c r="E15" s="217">
        <f>SUM(E8:E14)</f>
        <v>80068</v>
      </c>
      <c r="F15" s="217">
        <f>SUM(F8:F14)</f>
        <v>29756192</v>
      </c>
      <c r="G15" s="217">
        <f>SUM(G8:G14)</f>
        <v>23110349</v>
      </c>
      <c r="H15" s="234">
        <f>SUM(H8:H14)</f>
        <v>6645843</v>
      </c>
      <c r="I15" s="282"/>
    </row>
    <row r="16" spans="1:9" ht="31.5">
      <c r="A16" s="336"/>
      <c r="B16" s="336"/>
      <c r="C16" s="336"/>
      <c r="D16" s="290"/>
      <c r="E16" s="291"/>
      <c r="F16" s="291"/>
      <c r="G16" s="291" t="s">
        <v>302</v>
      </c>
      <c r="H16" s="292" t="s">
        <v>303</v>
      </c>
      <c r="I16" s="282"/>
    </row>
  </sheetData>
  <sheetProtection selectLockedCells="1" selectUnlockedCells="1"/>
  <mergeCells count="13">
    <mergeCell ref="D6:D7"/>
    <mergeCell ref="E6:E7"/>
    <mergeCell ref="F6:F7"/>
    <mergeCell ref="G6:G7"/>
    <mergeCell ref="H6:H7"/>
    <mergeCell ref="I6:I7"/>
    <mergeCell ref="A15:C15"/>
    <mergeCell ref="A16:C16"/>
    <mergeCell ref="A1:F1"/>
    <mergeCell ref="A4:F4"/>
    <mergeCell ref="A6:A7"/>
    <mergeCell ref="B6:B7"/>
    <mergeCell ref="C6:C7"/>
  </mergeCells>
  <printOptions/>
  <pageMargins left="0.5118055555555555" right="0.5701388888888889" top="0.7479166666666667" bottom="0.7479166666666667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G5" sqref="G5"/>
    </sheetView>
  </sheetViews>
  <sheetFormatPr defaultColWidth="11.57421875" defaultRowHeight="12.75"/>
  <cols>
    <col min="1" max="1" width="13.7109375" style="0" customWidth="1"/>
    <col min="2" max="2" width="19.57421875" style="0" customWidth="1"/>
    <col min="3" max="3" width="13.00390625" style="0" customWidth="1"/>
    <col min="4" max="252" width="9.140625" style="0" customWidth="1"/>
  </cols>
  <sheetData>
    <row r="1" spans="1:2" ht="15.75">
      <c r="A1" s="340" t="str">
        <f>Adatok!B2</f>
        <v>Kaslik Alapítvány</v>
      </c>
      <c r="B1" s="340"/>
    </row>
    <row r="2" spans="1:2" ht="15.75">
      <c r="A2" s="340" t="str">
        <f>Adatok!B4</f>
        <v>3300 Eger, Meder utca 2/2.</v>
      </c>
      <c r="B2" s="340"/>
    </row>
    <row r="5" spans="1:3" ht="31.5" customHeight="1">
      <c r="A5" s="341" t="s">
        <v>304</v>
      </c>
      <c r="B5" s="341"/>
      <c r="C5" s="293">
        <v>366</v>
      </c>
    </row>
    <row r="6" spans="1:6" ht="31.5">
      <c r="A6" s="294" t="s">
        <v>262</v>
      </c>
      <c r="B6" s="295" t="s">
        <v>305</v>
      </c>
      <c r="C6" s="296" t="s">
        <v>277</v>
      </c>
      <c r="D6" s="294" t="s">
        <v>281</v>
      </c>
      <c r="E6" s="294" t="s">
        <v>280</v>
      </c>
      <c r="F6" s="294"/>
    </row>
    <row r="7" spans="1:6" s="300" customFormat="1" ht="15.75">
      <c r="A7" s="297">
        <v>41737</v>
      </c>
      <c r="B7" s="298" t="s">
        <v>287</v>
      </c>
      <c r="C7" s="299">
        <v>7000000</v>
      </c>
      <c r="D7" s="295"/>
      <c r="E7" s="295"/>
      <c r="F7" s="295"/>
    </row>
    <row r="8" spans="1:6" s="300" customFormat="1" ht="15.75">
      <c r="A8" s="297">
        <v>41737</v>
      </c>
      <c r="B8" s="298" t="s">
        <v>287</v>
      </c>
      <c r="C8" s="299">
        <v>7000000</v>
      </c>
      <c r="D8" s="295"/>
      <c r="E8" s="295"/>
      <c r="F8" s="295"/>
    </row>
    <row r="9" spans="1:6" s="300" customFormat="1" ht="15.75">
      <c r="A9" s="297">
        <v>41737</v>
      </c>
      <c r="B9" s="298" t="s">
        <v>287</v>
      </c>
      <c r="C9" s="299">
        <v>7000000</v>
      </c>
      <c r="D9" s="295"/>
      <c r="E9" s="295"/>
      <c r="F9" s="295"/>
    </row>
    <row r="10" spans="1:6" s="300" customFormat="1" ht="15.75">
      <c r="A10" s="297"/>
      <c r="B10" s="298"/>
      <c r="C10" s="299"/>
      <c r="D10" s="295"/>
      <c r="E10" s="295"/>
      <c r="F10" s="295"/>
    </row>
    <row r="11" spans="1:6" ht="15.75">
      <c r="A11" s="282"/>
      <c r="B11" s="298"/>
      <c r="C11" s="299"/>
      <c r="D11" s="282"/>
      <c r="E11" s="282"/>
      <c r="F11" s="282"/>
    </row>
    <row r="12" spans="1:6" ht="15.75">
      <c r="A12" s="282"/>
      <c r="B12" s="298" t="s">
        <v>292</v>
      </c>
      <c r="C12" s="299">
        <f>SUM(C7:C11)</f>
        <v>21000000</v>
      </c>
      <c r="D12" s="282"/>
      <c r="E12" s="282"/>
      <c r="F12" s="282"/>
    </row>
    <row r="13" spans="1:6" ht="12.75">
      <c r="A13" s="301"/>
      <c r="B13" s="301"/>
      <c r="C13" s="301"/>
      <c r="D13" s="301"/>
      <c r="E13" s="301"/>
      <c r="F13" s="301"/>
    </row>
  </sheetData>
  <sheetProtection selectLockedCells="1" selectUnlockedCells="1"/>
  <mergeCells count="3">
    <mergeCell ref="A1:B1"/>
    <mergeCell ref="A2:B2"/>
    <mergeCell ref="A5:B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C14" sqref="C14"/>
    </sheetView>
  </sheetViews>
  <sheetFormatPr defaultColWidth="11.57421875" defaultRowHeight="12.75"/>
  <cols>
    <col min="1" max="1" width="13.140625" style="0" customWidth="1"/>
    <col min="2" max="2" width="18.140625" style="0" customWidth="1"/>
    <col min="3" max="3" width="15.00390625" style="0" customWidth="1"/>
    <col min="4" max="251" width="9.140625" style="0" customWidth="1"/>
  </cols>
  <sheetData>
    <row r="1" spans="1:2" ht="15.75">
      <c r="A1" s="340" t="str">
        <f>Adatok!B2</f>
        <v>Kaslik Alapítvány</v>
      </c>
      <c r="B1" s="340"/>
    </row>
    <row r="2" spans="1:2" ht="15.75">
      <c r="A2" s="340" t="str">
        <f>Adatok!B4</f>
        <v>3300 Eger, Meder utca 2/2.</v>
      </c>
      <c r="B2" s="340"/>
    </row>
    <row r="5" spans="1:2" ht="12.75">
      <c r="A5" t="s">
        <v>304</v>
      </c>
      <c r="B5">
        <v>3736</v>
      </c>
    </row>
    <row r="6" spans="1:5" ht="31.5">
      <c r="A6" s="302" t="s">
        <v>262</v>
      </c>
      <c r="B6" s="303" t="s">
        <v>306</v>
      </c>
      <c r="C6" s="304" t="s">
        <v>277</v>
      </c>
      <c r="D6" s="302" t="s">
        <v>280</v>
      </c>
      <c r="E6" s="302" t="s">
        <v>281</v>
      </c>
    </row>
    <row r="7" spans="1:5" s="300" customFormat="1" ht="15.75">
      <c r="A7" s="305">
        <v>41815</v>
      </c>
      <c r="B7" s="306" t="s">
        <v>287</v>
      </c>
      <c r="C7" s="307">
        <v>8000000</v>
      </c>
      <c r="D7" s="303"/>
      <c r="E7" s="303"/>
    </row>
    <row r="8" spans="1:5" ht="15.75">
      <c r="A8" s="308"/>
      <c r="B8" s="306"/>
      <c r="C8" s="309"/>
      <c r="D8" s="308"/>
      <c r="E8" s="308"/>
    </row>
    <row r="9" spans="1:5" ht="15.75">
      <c r="A9" s="308"/>
      <c r="B9" s="306" t="s">
        <v>292</v>
      </c>
      <c r="C9" s="307">
        <f>SUM(C7:C8)</f>
        <v>8000000</v>
      </c>
      <c r="D9" s="308"/>
      <c r="E9" s="308"/>
    </row>
    <row r="10" spans="1:5" ht="12.75">
      <c r="A10" s="301"/>
      <c r="B10" s="301"/>
      <c r="C10" s="301"/>
      <c r="D10" s="301"/>
      <c r="E10" s="301"/>
    </row>
  </sheetData>
  <sheetProtection selectLockedCells="1" selectUnlockedCells="1"/>
  <mergeCells count="2">
    <mergeCell ref="A1:B1"/>
    <mergeCell ref="A2:B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E17" sqref="E17"/>
    </sheetView>
  </sheetViews>
  <sheetFormatPr defaultColWidth="11.57421875" defaultRowHeight="12.75"/>
  <cols>
    <col min="1" max="1" width="13.140625" style="0" customWidth="1"/>
    <col min="2" max="2" width="26.28125" style="0" customWidth="1"/>
    <col min="3" max="3" width="15.00390625" style="0" customWidth="1"/>
    <col min="4" max="4" width="9.140625" style="0" customWidth="1"/>
    <col min="5" max="5" width="12.28125" style="0" customWidth="1"/>
    <col min="6" max="254" width="9.140625" style="0" customWidth="1"/>
  </cols>
  <sheetData>
    <row r="1" spans="1:2" ht="15.75">
      <c r="A1" s="340" t="str">
        <f>Adatok!B2</f>
        <v>Kaslik Alapítvány</v>
      </c>
      <c r="B1" s="340"/>
    </row>
    <row r="2" spans="1:2" ht="15.75">
      <c r="A2" s="340" t="str">
        <f>Adatok!B4</f>
        <v>3300 Eger, Meder utca 2/2.</v>
      </c>
      <c r="B2" s="340"/>
    </row>
    <row r="5" spans="1:2" ht="12.75">
      <c r="A5" t="s">
        <v>304</v>
      </c>
      <c r="B5">
        <v>3735</v>
      </c>
    </row>
    <row r="6" spans="1:8" ht="31.5">
      <c r="A6" s="302" t="s">
        <v>262</v>
      </c>
      <c r="B6" s="303" t="s">
        <v>307</v>
      </c>
      <c r="C6" s="304" t="s">
        <v>277</v>
      </c>
      <c r="D6" s="304" t="s">
        <v>308</v>
      </c>
      <c r="E6" s="304"/>
      <c r="F6" s="304" t="s">
        <v>309</v>
      </c>
      <c r="G6" s="302" t="s">
        <v>280</v>
      </c>
      <c r="H6" s="302" t="s">
        <v>281</v>
      </c>
    </row>
    <row r="7" spans="1:8" ht="15.75">
      <c r="A7" s="310">
        <v>41830</v>
      </c>
      <c r="B7" s="303" t="s">
        <v>310</v>
      </c>
      <c r="C7" s="311">
        <v>10144.6</v>
      </c>
      <c r="D7" s="304">
        <v>99</v>
      </c>
      <c r="E7" s="304">
        <f aca="true" t="shared" si="0" ref="E7:E12">C7*D7</f>
        <v>1004315.4</v>
      </c>
      <c r="F7" s="304">
        <v>10000</v>
      </c>
      <c r="G7" s="302"/>
      <c r="H7" s="302"/>
    </row>
    <row r="8" spans="1:8" ht="15.75">
      <c r="A8" s="310">
        <v>41953</v>
      </c>
      <c r="B8" s="303" t="s">
        <v>310</v>
      </c>
      <c r="C8" s="311">
        <v>10002.64</v>
      </c>
      <c r="D8" s="304">
        <v>4</v>
      </c>
      <c r="E8" s="304">
        <f t="shared" si="0"/>
        <v>40010.56</v>
      </c>
      <c r="F8" s="304">
        <v>10000</v>
      </c>
      <c r="G8" s="302"/>
      <c r="H8" s="302"/>
    </row>
    <row r="9" spans="1:8" ht="15.75">
      <c r="A9" s="310">
        <v>41592</v>
      </c>
      <c r="B9" s="303" t="s">
        <v>311</v>
      </c>
      <c r="C9" s="311">
        <v>10670.11</v>
      </c>
      <c r="D9" s="304">
        <v>21</v>
      </c>
      <c r="E9" s="304">
        <f t="shared" si="0"/>
        <v>224072.31</v>
      </c>
      <c r="F9" s="304">
        <v>10000</v>
      </c>
      <c r="G9" s="302"/>
      <c r="H9" s="302"/>
    </row>
    <row r="10" spans="1:8" ht="15.75">
      <c r="A10" s="310">
        <v>41780</v>
      </c>
      <c r="B10" s="303" t="s">
        <v>311</v>
      </c>
      <c r="C10" s="311">
        <v>10084.04</v>
      </c>
      <c r="D10" s="304">
        <v>2</v>
      </c>
      <c r="E10" s="304">
        <f t="shared" si="0"/>
        <v>20168.08</v>
      </c>
      <c r="F10" s="304">
        <v>10000</v>
      </c>
      <c r="G10" s="302"/>
      <c r="H10" s="302"/>
    </row>
    <row r="11" spans="1:8" ht="15.75">
      <c r="A11" s="310">
        <v>41592</v>
      </c>
      <c r="B11" s="303" t="s">
        <v>312</v>
      </c>
      <c r="C11" s="311">
        <v>10353.85</v>
      </c>
      <c r="D11" s="304">
        <v>107</v>
      </c>
      <c r="E11" s="304">
        <f t="shared" si="0"/>
        <v>1107861.95</v>
      </c>
      <c r="F11" s="304">
        <v>10000</v>
      </c>
      <c r="G11" s="302"/>
      <c r="H11" s="302"/>
    </row>
    <row r="12" spans="1:8" ht="15.75">
      <c r="A12" s="310">
        <v>41838</v>
      </c>
      <c r="B12" s="303" t="s">
        <v>312</v>
      </c>
      <c r="C12" s="311">
        <v>10000</v>
      </c>
      <c r="D12" s="304">
        <v>209</v>
      </c>
      <c r="E12" s="304">
        <f t="shared" si="0"/>
        <v>2090000</v>
      </c>
      <c r="F12" s="304">
        <v>10000</v>
      </c>
      <c r="G12" s="302"/>
      <c r="H12" s="302"/>
    </row>
    <row r="13" spans="1:8" ht="15.75">
      <c r="A13" s="302"/>
      <c r="B13" s="303"/>
      <c r="C13" s="311"/>
      <c r="D13" s="304"/>
      <c r="E13" s="304"/>
      <c r="F13" s="304"/>
      <c r="G13" s="302"/>
      <c r="H13" s="302"/>
    </row>
    <row r="14" spans="1:8" s="300" customFormat="1" ht="15.75">
      <c r="A14" s="305"/>
      <c r="B14" s="306"/>
      <c r="C14" s="312"/>
      <c r="D14" s="307"/>
      <c r="E14" s="307"/>
      <c r="F14" s="307"/>
      <c r="G14" s="303"/>
      <c r="H14" s="303"/>
    </row>
    <row r="15" spans="1:8" ht="15.75">
      <c r="A15" s="308"/>
      <c r="B15" s="306"/>
      <c r="C15" s="313"/>
      <c r="D15" s="309"/>
      <c r="E15" s="309"/>
      <c r="F15" s="309"/>
      <c r="G15" s="308"/>
      <c r="H15" s="308"/>
    </row>
    <row r="16" spans="1:8" ht="15.75">
      <c r="A16" s="308"/>
      <c r="B16" s="306" t="s">
        <v>292</v>
      </c>
      <c r="C16" s="314"/>
      <c r="D16" s="307"/>
      <c r="E16" s="307">
        <f>SUM(E7:E15)</f>
        <v>4486428.3</v>
      </c>
      <c r="F16" s="307"/>
      <c r="G16" s="308"/>
      <c r="H16" s="308"/>
    </row>
    <row r="17" spans="1:8" ht="12.75">
      <c r="A17" s="301"/>
      <c r="B17" s="301"/>
      <c r="C17" s="301"/>
      <c r="D17" s="301"/>
      <c r="E17" s="301"/>
      <c r="F17" s="301"/>
      <c r="G17" s="301"/>
      <c r="H17" s="301"/>
    </row>
  </sheetData>
  <sheetProtection selectLockedCells="1" selectUnlockedCells="1"/>
  <mergeCells count="2">
    <mergeCell ref="A1:B1"/>
    <mergeCell ref="A2:B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E19" sqref="E19"/>
    </sheetView>
  </sheetViews>
  <sheetFormatPr defaultColWidth="11.57421875" defaultRowHeight="12.75"/>
  <cols>
    <col min="1" max="1" width="11.57421875" style="0" customWidth="1"/>
    <col min="2" max="2" width="25.7109375" style="0" customWidth="1"/>
  </cols>
  <sheetData>
    <row r="1" ht="15.75">
      <c r="A1" s="218" t="s">
        <v>313</v>
      </c>
    </row>
    <row r="2" ht="15.75">
      <c r="A2" s="218" t="s">
        <v>314</v>
      </c>
    </row>
    <row r="4" spans="1:5" ht="12.75">
      <c r="A4" s="315" t="s">
        <v>262</v>
      </c>
      <c r="B4" s="315" t="s">
        <v>315</v>
      </c>
      <c r="C4" s="315" t="s">
        <v>316</v>
      </c>
      <c r="D4" s="315" t="s">
        <v>317</v>
      </c>
      <c r="E4" s="315"/>
    </row>
    <row r="5" spans="1:4" ht="12.75">
      <c r="A5" s="316">
        <v>41695</v>
      </c>
      <c r="B5" t="s">
        <v>318</v>
      </c>
      <c r="C5" s="317">
        <v>1000000</v>
      </c>
      <c r="D5">
        <v>8891</v>
      </c>
    </row>
    <row r="6" spans="1:4" ht="12.75">
      <c r="A6" s="316">
        <v>41669</v>
      </c>
      <c r="B6" t="s">
        <v>319</v>
      </c>
      <c r="C6" s="317">
        <v>500000</v>
      </c>
      <c r="D6">
        <v>8891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AA57"/>
  <sheetViews>
    <sheetView tabSelected="1" zoomScalePageLayoutView="0" workbookViewId="0" topLeftCell="A1">
      <selection activeCell="A10" sqref="A10:L10"/>
    </sheetView>
  </sheetViews>
  <sheetFormatPr defaultColWidth="2.7109375" defaultRowHeight="12.75"/>
  <cols>
    <col min="1" max="1" width="2.8515625" style="15" customWidth="1"/>
    <col min="2" max="4" width="2.7109375" style="3" customWidth="1"/>
    <col min="5" max="5" width="2.421875" style="3" customWidth="1"/>
    <col min="6" max="6" width="2.8515625" style="3" customWidth="1"/>
    <col min="7" max="19" width="2.7109375" style="3" customWidth="1"/>
    <col min="20" max="20" width="4.421875" style="3" customWidth="1"/>
    <col min="21" max="21" width="1.57421875" style="3" customWidth="1"/>
    <col min="22" max="22" width="0" style="3" hidden="1" customWidth="1"/>
    <col min="23" max="23" width="31.00390625" style="3" customWidth="1"/>
    <col min="24" max="16384" width="2.7109375" style="3" customWidth="1"/>
  </cols>
  <sheetData>
    <row r="4" spans="1:17" ht="15.75">
      <c r="A4" s="12">
        <f>IF(ISBLANK(Adatok!E2),"",Adatok!E2)</f>
      </c>
      <c r="B4" s="12">
        <f>IF(ISBLANK(Adatok!F2),"",Adatok!F2)</f>
      </c>
      <c r="C4" s="12">
        <f>IF(ISBLANK(Adatok!G2),"",Adatok!G2)</f>
      </c>
      <c r="D4" s="12">
        <f>IF(ISBLANK(Adatok!H2),"",Adatok!H2)</f>
      </c>
      <c r="E4" s="12">
        <f>IF(ISBLANK(Adatok!I2),"",Adatok!I2)</f>
      </c>
      <c r="F4" s="12">
        <f>IF(ISBLANK(Adatok!J2),"",Adatok!J2)</f>
      </c>
      <c r="G4" s="12">
        <f>IF(ISBLANK(Adatok!K2),"",Adatok!K2)</f>
      </c>
      <c r="H4" s="35">
        <f>IF(ISBLANK(Adatok!L2),"",Adatok!L2)</f>
      </c>
      <c r="I4" s="12">
        <v>7</v>
      </c>
      <c r="J4" s="12">
        <v>2</v>
      </c>
      <c r="K4" s="12">
        <v>1</v>
      </c>
      <c r="L4" s="35">
        <v>9</v>
      </c>
      <c r="M4" s="12">
        <v>1</v>
      </c>
      <c r="N4" s="12">
        <v>1</v>
      </c>
      <c r="O4" s="35">
        <v>3</v>
      </c>
      <c r="P4" s="12">
        <v>1</v>
      </c>
      <c r="Q4" s="12">
        <v>0</v>
      </c>
    </row>
    <row r="5" ht="5.25" customHeight="1">
      <c r="A5" s="36"/>
    </row>
    <row r="6" spans="1:17" ht="15.75">
      <c r="A6" s="318" t="s">
        <v>26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</row>
    <row r="7" ht="15.75">
      <c r="A7" s="36"/>
    </row>
    <row r="8" spans="1:12" ht="15.75">
      <c r="A8" s="12">
        <f>IF(ISBLANK(Adatok!E5),"",Adatok!E5)</f>
      </c>
      <c r="B8" s="12">
        <f>IF(ISBLANK(Adatok!F5),"",Adatok!F5)</f>
      </c>
      <c r="C8" s="12">
        <f>IF(ISBLANK(Adatok!G5),"",Adatok!G5)</f>
      </c>
      <c r="D8" s="12">
        <f>IF(ISBLANK(Adatok!H5),"",Adatok!H5)</f>
      </c>
      <c r="E8" s="12">
        <f>IF(ISBLANK(Adatok!I5),"",Adatok!I5)</f>
      </c>
      <c r="F8" s="12">
        <f>IF(ISBLANK(Adatok!J5),"",Adatok!J5)</f>
      </c>
      <c r="G8" s="12">
        <f>IF(ISBLANK(Adatok!K5),"",Adatok!K5)</f>
      </c>
      <c r="H8" s="12">
        <f>IF(ISBLANK(Adatok!L5),"",Adatok!L5)</f>
      </c>
      <c r="I8" s="12">
        <f>IF(ISBLANK(Adatok!M5),"",Adatok!M5)</f>
      </c>
      <c r="J8" s="12">
        <f>IF(ISBLANK(Adatok!N5),"",Adatok!N5)</f>
      </c>
      <c r="K8" s="12">
        <f>IF(ISBLANK(Adatok!O5),"",Adatok!O5)</f>
      </c>
      <c r="L8" s="12">
        <f>IF(ISBLANK(Adatok!P5),"",Adatok!P5)</f>
      </c>
    </row>
    <row r="9" ht="4.5" customHeight="1"/>
    <row r="10" spans="1:12" ht="15.75">
      <c r="A10" s="318" t="s">
        <v>5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</row>
    <row r="11" spans="1:12" ht="15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5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5" ht="7.5" customHeight="1"/>
    <row r="16" spans="1:23" ht="41.25" customHeight="1">
      <c r="A16" s="37" t="str">
        <f>IF(ISBLANK(Adatok!B2),"",Adatok!B2)</f>
        <v>Kaslik Alapítvány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9"/>
      <c r="W16" s="40" t="s">
        <v>27</v>
      </c>
    </row>
    <row r="17" spans="2:23" ht="15.75">
      <c r="B17" s="1"/>
      <c r="W17" s="15"/>
    </row>
    <row r="18" spans="2:23" ht="15.75">
      <c r="B18" s="1"/>
      <c r="W18" s="15"/>
    </row>
    <row r="19" spans="1:23" ht="15.75">
      <c r="A19" s="37" t="str">
        <f>IF(ISBLANK(Adatok!B4),"",Adatok!B4)</f>
        <v>3300 Eger, Meder utca 2/2.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41">
        <f>IF(ISBLANK(Adatok!B6),"",CONCATENATE("Tel.: ",Adatok!B6))</f>
      </c>
      <c r="V19" s="39"/>
      <c r="W19" s="40" t="s">
        <v>28</v>
      </c>
    </row>
    <row r="26" spans="1:27" ht="15.75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 t="str">
        <f>Adatok!B11</f>
        <v>2014. december 31.</v>
      </c>
      <c r="S26" s="43"/>
      <c r="T26" s="43"/>
      <c r="U26" s="43"/>
      <c r="V26" s="43"/>
      <c r="W26" s="43"/>
      <c r="X26" s="10"/>
      <c r="Y26" s="10"/>
      <c r="Z26" s="10"/>
      <c r="AA26" s="10"/>
    </row>
    <row r="27" ht="9" customHeight="1"/>
    <row r="28" spans="1:23" s="1" customFormat="1" ht="27.75" customHeight="1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 t="s">
        <v>29</v>
      </c>
      <c r="S28" s="43"/>
      <c r="T28" s="43"/>
      <c r="U28" s="43"/>
      <c r="V28" s="43"/>
      <c r="W28" s="43"/>
    </row>
    <row r="30" ht="15.75">
      <c r="H30" s="3" t="s">
        <v>30</v>
      </c>
    </row>
    <row r="34" spans="1:23" ht="15.75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</row>
    <row r="55" spans="1:23" ht="15.75">
      <c r="A55" s="44" t="s">
        <v>31</v>
      </c>
      <c r="B55" s="15"/>
      <c r="C55" s="15"/>
      <c r="D55" s="15"/>
      <c r="E55" s="45" t="str">
        <f>IF(ISBLANK(Adatok!B15),"",CONCATENATE(Adatok!B9,", ",Adatok!B15))</f>
        <v>Eger, 2015. május 31.</v>
      </c>
      <c r="F55" s="45"/>
      <c r="G55" s="45"/>
      <c r="H55" s="45"/>
      <c r="I55" s="45"/>
      <c r="J55" s="45"/>
      <c r="K55" s="45"/>
      <c r="L55" s="45"/>
      <c r="M55" s="45"/>
      <c r="N55" s="45"/>
      <c r="V55" s="45"/>
      <c r="W55" s="46"/>
    </row>
    <row r="56" spans="19:23" ht="15.75">
      <c r="S56" s="10" t="s">
        <v>32</v>
      </c>
      <c r="V56" s="10"/>
      <c r="W56" s="9" t="s">
        <v>33</v>
      </c>
    </row>
    <row r="57" spans="22:23" ht="15.75">
      <c r="V57" s="9"/>
      <c r="W57" s="9" t="s">
        <v>34</v>
      </c>
    </row>
  </sheetData>
  <sheetProtection selectLockedCells="1" selectUnlockedCells="1"/>
  <mergeCells count="2">
    <mergeCell ref="A6:Q6"/>
    <mergeCell ref="A10:L10"/>
  </mergeCells>
  <printOptions/>
  <pageMargins left="0.5902777777777778" right="0.9298611111111111" top="0.5902777777777778" bottom="0.5902777777777778" header="0.5118055555555555" footer="0.511805555555555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33"/>
  <sheetViews>
    <sheetView zoomScale="75" zoomScaleNormal="75" zoomScalePageLayoutView="0" workbookViewId="0" topLeftCell="A1">
      <selection activeCell="W128" sqref="W128"/>
    </sheetView>
  </sheetViews>
  <sheetFormatPr defaultColWidth="2.7109375" defaultRowHeight="12.75"/>
  <cols>
    <col min="1" max="1" width="6.7109375" style="15" customWidth="1"/>
    <col min="2" max="16" width="2.7109375" style="3" customWidth="1"/>
    <col min="17" max="17" width="3.140625" style="3" customWidth="1"/>
    <col min="18" max="19" width="2.7109375" style="3" customWidth="1"/>
    <col min="20" max="20" width="11.140625" style="3" customWidth="1"/>
    <col min="21" max="22" width="13.421875" style="47" customWidth="1"/>
    <col min="23" max="23" width="13.421875" style="48" customWidth="1"/>
    <col min="24" max="33" width="0" style="47" hidden="1" customWidth="1"/>
    <col min="34" max="34" width="12.140625" style="47" customWidth="1"/>
    <col min="35" max="16384" width="2.7109375" style="47" customWidth="1"/>
  </cols>
  <sheetData>
    <row r="1" spans="1:24" s="52" customFormat="1" ht="19.5" customHeight="1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>
        <f>IF(Adatok!$C$21=TRUE,"",Adatok!A22)</f>
      </c>
      <c r="U1" s="50"/>
      <c r="V1" s="50"/>
      <c r="W1" s="50"/>
      <c r="X1" s="51"/>
    </row>
    <row r="2" spans="1:28" s="52" customFormat="1" ht="13.5" customHeight="1">
      <c r="A2" s="49"/>
      <c r="B2" s="53">
        <f>IF(ISBLANK(Adatok!E2),"",Adatok!E2)</f>
      </c>
      <c r="C2" s="53">
        <f>IF(ISBLANK(Adatok!F2),"",Adatok!F2)</f>
      </c>
      <c r="D2" s="53">
        <f>IF(ISBLANK(Adatok!G2),"",Adatok!G2)</f>
      </c>
      <c r="E2" s="53">
        <f>IF(ISBLANK(Adatok!H2),"",Adatok!H2)</f>
      </c>
      <c r="F2" s="53">
        <f>IF(ISBLANK(Adatok!I2),"",Adatok!I2)</f>
      </c>
      <c r="G2" s="53">
        <f>IF(ISBLANK(Adatok!J2),"",Adatok!J2)</f>
      </c>
      <c r="H2" s="53">
        <f>IF(ISBLANK(Adatok!K2),"",Adatok!K2)</f>
      </c>
      <c r="I2" s="53">
        <f>IF(ISBLANK(Adatok!L2),"",Adatok!L2)</f>
      </c>
      <c r="J2" s="53">
        <f>IF(ISBLANK(Adatok!M2),"",Adatok!M2)</f>
      </c>
      <c r="K2" s="53">
        <f>IF(ISBLANK(Adatok!N2),"",Adatok!N2)</f>
      </c>
      <c r="L2" s="53">
        <f>IF(ISBLANK(Adatok!O2),"",Adatok!O2)</f>
      </c>
      <c r="M2" s="53">
        <f>IF(ISBLANK(Adatok!P2),"",Adatok!P2)</f>
      </c>
      <c r="N2" s="53">
        <f>IF(ISBLANK(Adatok!Q2),"",Adatok!Q2)</f>
      </c>
      <c r="O2" s="53">
        <f>IF(ISBLANK(Adatok!R2),"",Adatok!R2)</f>
      </c>
      <c r="P2" s="53">
        <f>IF(ISBLANK(Adatok!S2),"",Adatok!S2)</f>
      </c>
      <c r="Q2" s="53">
        <f>IF(ISBLANK(Adatok!T2),"",Adatok!T2)</f>
      </c>
      <c r="R2" s="53">
        <f>IF(ISBLANK(Adatok!U2),"",Adatok!U2)</f>
      </c>
      <c r="S2" s="50"/>
      <c r="T2" s="50">
        <f>IF(Adatok!$C$21=TRUE,"",Adatok!A23)</f>
      </c>
      <c r="U2" s="54"/>
      <c r="V2" s="54"/>
      <c r="W2" s="54"/>
      <c r="X2" s="54"/>
      <c r="Y2" s="54"/>
      <c r="Z2" s="54"/>
      <c r="AA2" s="54"/>
      <c r="AB2" s="55"/>
    </row>
    <row r="3" spans="1:28" s="52" customFormat="1" ht="13.5" customHeight="1">
      <c r="A3" s="49"/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5"/>
      <c r="T3" s="50">
        <f>IF(Adatok!$C$21=TRUE,"",Adatok!A24)</f>
      </c>
      <c r="U3" s="54"/>
      <c r="V3" s="54"/>
      <c r="W3" s="54"/>
      <c r="X3" s="54"/>
      <c r="Y3" s="54"/>
      <c r="Z3" s="54"/>
      <c r="AA3" s="54"/>
      <c r="AB3" s="55"/>
    </row>
    <row r="4" spans="1:28" s="52" customFormat="1" ht="13.5" customHeight="1">
      <c r="A4" s="49"/>
      <c r="B4" s="319" t="s">
        <v>26</v>
      </c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55"/>
      <c r="T4" s="50">
        <f>IF(Adatok!$C$21=TRUE,"",Adatok!A25)</f>
      </c>
      <c r="U4" s="54"/>
      <c r="V4" s="54"/>
      <c r="W4" s="54"/>
      <c r="X4" s="54"/>
      <c r="Y4" s="54"/>
      <c r="Z4" s="54"/>
      <c r="AA4" s="54"/>
      <c r="AB4" s="55"/>
    </row>
    <row r="5" spans="1:28" s="52" customFormat="1" ht="15.75" customHeight="1">
      <c r="A5" s="49"/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5"/>
      <c r="T5" s="50">
        <f>IF(Adatok!$C$21=TRUE,"",Adatok!A26)</f>
      </c>
      <c r="U5" s="54"/>
      <c r="V5" s="54"/>
      <c r="W5" s="54"/>
      <c r="X5" s="54"/>
      <c r="Y5" s="54"/>
      <c r="Z5" s="54"/>
      <c r="AA5" s="54"/>
      <c r="AB5" s="55"/>
    </row>
    <row r="6" spans="1:28" s="52" customFormat="1" ht="12.75" customHeight="1">
      <c r="A6" s="49"/>
      <c r="B6" s="53">
        <f>IF(ISBLANK(Adatok!E5),"",Adatok!E5)</f>
      </c>
      <c r="C6" s="53">
        <f>IF(ISBLANK(Adatok!F5),"",Adatok!F5)</f>
      </c>
      <c r="D6" s="53">
        <f>IF(ISBLANK(Adatok!G5),"",Adatok!G5)</f>
      </c>
      <c r="E6" s="53">
        <f>IF(ISBLANK(Adatok!H5),"",Adatok!H5)</f>
      </c>
      <c r="F6" s="53">
        <f>IF(ISBLANK(Adatok!I5),"",Adatok!I5)</f>
      </c>
      <c r="G6" s="53">
        <f>IF(ISBLANK(Adatok!J5),"",Adatok!J5)</f>
      </c>
      <c r="H6" s="53">
        <f>IF(ISBLANK(Adatok!K5),"",Adatok!K5)</f>
      </c>
      <c r="I6" s="53">
        <f>IF(ISBLANK(Adatok!L5),"",Adatok!L5)</f>
      </c>
      <c r="J6" s="53">
        <f>IF(ISBLANK(Adatok!M5),"",Adatok!M5)</f>
      </c>
      <c r="K6" s="53">
        <f>IF(ISBLANK(Adatok!N5),"",Adatok!N5)</f>
      </c>
      <c r="L6" s="53">
        <f>IF(ISBLANK(Adatok!O5),"",Adatok!O5)</f>
      </c>
      <c r="M6" s="53">
        <f>IF(ISBLANK(Adatok!P5),"",Adatok!P5)</f>
      </c>
      <c r="N6" s="50"/>
      <c r="O6" s="50"/>
      <c r="P6" s="50"/>
      <c r="Q6" s="50"/>
      <c r="R6" s="50"/>
      <c r="S6" s="55"/>
      <c r="T6" s="50">
        <f>IF(Adatok!$C$21=TRUE,"",Adatok!A27)</f>
      </c>
      <c r="U6" s="54"/>
      <c r="V6" s="54"/>
      <c r="W6" s="54"/>
      <c r="X6" s="54"/>
      <c r="Y6" s="54"/>
      <c r="Z6" s="54"/>
      <c r="AA6" s="54"/>
      <c r="AB6" s="55"/>
    </row>
    <row r="7" spans="1:28" s="52" customFormat="1" ht="14.25" customHeight="1">
      <c r="A7" s="49"/>
      <c r="B7" s="49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5"/>
      <c r="T7" s="50">
        <f>IF(Adatok!$C$21=TRUE,"",Adatok!A28)</f>
      </c>
      <c r="U7" s="54"/>
      <c r="V7" s="54"/>
      <c r="W7" s="54"/>
      <c r="X7" s="54"/>
      <c r="Y7" s="54"/>
      <c r="Z7" s="54"/>
      <c r="AA7" s="54"/>
      <c r="AB7" s="55"/>
    </row>
    <row r="8" spans="1:28" s="52" customFormat="1" ht="15" customHeight="1">
      <c r="A8" s="49"/>
      <c r="B8" s="319" t="s">
        <v>5</v>
      </c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56"/>
      <c r="O8" s="56"/>
      <c r="P8" s="56"/>
      <c r="Q8" s="56"/>
      <c r="R8" s="56"/>
      <c r="S8" s="55"/>
      <c r="T8" s="50">
        <f>IF(Adatok!$C$21=TRUE,"",Adatok!A29)</f>
      </c>
      <c r="U8" s="54"/>
      <c r="V8" s="54"/>
      <c r="W8" s="54"/>
      <c r="X8" s="54"/>
      <c r="Y8" s="54"/>
      <c r="Z8" s="54"/>
      <c r="AA8" s="54"/>
      <c r="AB8" s="55"/>
    </row>
    <row r="9" spans="1:28" s="52" customFormat="1" ht="10.5" customHeight="1">
      <c r="A9" s="49"/>
      <c r="B9" s="49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5"/>
      <c r="T9" s="50"/>
      <c r="U9" s="54"/>
      <c r="V9" s="54"/>
      <c r="W9" s="54"/>
      <c r="X9" s="54"/>
      <c r="Y9" s="54"/>
      <c r="Z9" s="54"/>
      <c r="AA9" s="54"/>
      <c r="AB9" s="55"/>
    </row>
    <row r="10" spans="1:28" s="52" customFormat="1" ht="19.5" customHeight="1">
      <c r="A10" s="49"/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5"/>
      <c r="T10" s="50">
        <f>IF(Adatok!$C$21=TRUE,"",Adatok!A30)</f>
      </c>
      <c r="U10" s="54"/>
      <c r="V10" s="54"/>
      <c r="W10" s="54"/>
      <c r="X10" s="54"/>
      <c r="Y10" s="54"/>
      <c r="Z10" s="54"/>
      <c r="AA10" s="54"/>
      <c r="AB10" s="55"/>
    </row>
    <row r="11" spans="3:28" s="3" customFormat="1" ht="15" customHeight="1"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43" t="str">
        <f>IF(ISBLANK(Adatok!B2),"",Adatok!B2)</f>
        <v>Kaslik Alapítvány</v>
      </c>
      <c r="R11" s="57"/>
      <c r="S11" s="57"/>
      <c r="T11" s="57"/>
      <c r="U11" s="57"/>
      <c r="V11" s="57"/>
      <c r="W11" s="57"/>
      <c r="X11" s="32"/>
      <c r="Y11" s="32"/>
      <c r="Z11" s="32"/>
      <c r="AA11" s="32"/>
      <c r="AB11" s="58"/>
    </row>
    <row r="12" spans="3:23" s="1" customFormat="1" ht="15.75"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43" t="str">
        <f>Adatok!B11</f>
        <v>2014. december 31.</v>
      </c>
      <c r="R12" s="57"/>
      <c r="S12" s="57"/>
      <c r="T12" s="57"/>
      <c r="U12" s="57"/>
      <c r="V12" s="57"/>
      <c r="W12" s="57"/>
    </row>
    <row r="13" spans="2:23" s="3" customFormat="1" ht="15.75">
      <c r="B13" s="15"/>
      <c r="Q13" s="43" t="s">
        <v>35</v>
      </c>
      <c r="W13" s="59"/>
    </row>
    <row r="14" spans="1:23" s="3" customFormat="1" ht="6.75" customHeight="1">
      <c r="A14" s="15"/>
      <c r="W14" s="59"/>
    </row>
    <row r="15" spans="1:23" s="3" customFormat="1" ht="15.75">
      <c r="A15" s="60" t="s">
        <v>36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W15" s="59"/>
    </row>
    <row r="16" spans="1:23" s="3" customFormat="1" ht="2.25" customHeight="1">
      <c r="A16" s="15"/>
      <c r="W16" s="59"/>
    </row>
    <row r="17" spans="1:23" s="3" customFormat="1" ht="15.75">
      <c r="A17" s="15"/>
      <c r="W17" s="40" t="s">
        <v>37</v>
      </c>
    </row>
    <row r="18" spans="1:23" s="3" customFormat="1" ht="48.75" customHeight="1">
      <c r="A18" s="62" t="s">
        <v>38</v>
      </c>
      <c r="B18" s="323" t="s">
        <v>39</v>
      </c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63" t="s">
        <v>40</v>
      </c>
      <c r="V18" s="64" t="s">
        <v>41</v>
      </c>
      <c r="W18" s="63" t="s">
        <v>42</v>
      </c>
    </row>
    <row r="19" spans="1:27" ht="24.75" customHeight="1">
      <c r="A19" s="65" t="s">
        <v>43</v>
      </c>
      <c r="B19" s="66" t="s">
        <v>44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8">
        <f>U20+U22+U24</f>
        <v>29756</v>
      </c>
      <c r="V19" s="68">
        <f>V20+V22+V24</f>
        <v>0</v>
      </c>
      <c r="W19" s="68">
        <f>W20+W22+W24</f>
        <v>6996</v>
      </c>
      <c r="X19" s="69">
        <f aca="true" t="shared" si="0" ref="X19:Z25">IF(U19="",0,U19)</f>
        <v>29756</v>
      </c>
      <c r="Y19" s="69">
        <f t="shared" si="0"/>
        <v>0</v>
      </c>
      <c r="Z19" s="69">
        <f t="shared" si="0"/>
        <v>6996</v>
      </c>
      <c r="AA19" s="69"/>
    </row>
    <row r="20" spans="1:27" ht="24.75" customHeight="1">
      <c r="A20" s="65" t="s">
        <v>45</v>
      </c>
      <c r="B20" s="70" t="s">
        <v>46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68"/>
      <c r="V20" s="68"/>
      <c r="W20" s="68"/>
      <c r="X20" s="69">
        <f t="shared" si="0"/>
        <v>0</v>
      </c>
      <c r="Y20" s="69">
        <f t="shared" si="0"/>
        <v>0</v>
      </c>
      <c r="Z20" s="69">
        <f t="shared" si="0"/>
        <v>0</v>
      </c>
      <c r="AA20" s="69"/>
    </row>
    <row r="21" spans="1:27" ht="24.75" customHeight="1">
      <c r="A21" s="65" t="s">
        <v>47</v>
      </c>
      <c r="B21" s="70" t="s">
        <v>48</v>
      </c>
      <c r="C21" s="72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4"/>
      <c r="V21" s="74"/>
      <c r="W21" s="74"/>
      <c r="X21" s="69">
        <f t="shared" si="0"/>
        <v>0</v>
      </c>
      <c r="Y21" s="69">
        <f t="shared" si="0"/>
        <v>0</v>
      </c>
      <c r="Z21" s="69">
        <f t="shared" si="0"/>
        <v>0</v>
      </c>
      <c r="AA21" s="69"/>
    </row>
    <row r="22" spans="1:26" ht="24.75" customHeight="1">
      <c r="A22" s="65" t="s">
        <v>49</v>
      </c>
      <c r="B22" s="70" t="s">
        <v>50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8">
        <v>29756</v>
      </c>
      <c r="V22" s="68"/>
      <c r="W22" s="68">
        <v>6996</v>
      </c>
      <c r="X22" s="69">
        <f t="shared" si="0"/>
        <v>29756</v>
      </c>
      <c r="Y22" s="69">
        <f t="shared" si="0"/>
        <v>0</v>
      </c>
      <c r="Z22" s="69">
        <f t="shared" si="0"/>
        <v>6996</v>
      </c>
    </row>
    <row r="23" spans="1:26" ht="24.75" customHeight="1">
      <c r="A23" s="65" t="s">
        <v>51</v>
      </c>
      <c r="B23" s="70" t="s">
        <v>52</v>
      </c>
      <c r="C23" s="70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75"/>
      <c r="V23" s="75"/>
      <c r="W23" s="75"/>
      <c r="X23" s="69">
        <f t="shared" si="0"/>
        <v>0</v>
      </c>
      <c r="Y23" s="69">
        <f t="shared" si="0"/>
        <v>0</v>
      </c>
      <c r="Z23" s="69">
        <f t="shared" si="0"/>
        <v>0</v>
      </c>
    </row>
    <row r="24" spans="1:26" ht="24.75" customHeight="1">
      <c r="A24" s="65" t="s">
        <v>53</v>
      </c>
      <c r="B24" s="70" t="s">
        <v>54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76"/>
      <c r="V24" s="76"/>
      <c r="W24" s="76"/>
      <c r="X24" s="69">
        <f t="shared" si="0"/>
        <v>0</v>
      </c>
      <c r="Y24" s="69">
        <f t="shared" si="0"/>
        <v>0</v>
      </c>
      <c r="Z24" s="69">
        <f t="shared" si="0"/>
        <v>0</v>
      </c>
    </row>
    <row r="25" spans="1:26" s="81" customFormat="1" ht="24.75" customHeight="1">
      <c r="A25" s="77" t="s">
        <v>55</v>
      </c>
      <c r="B25" s="72" t="s">
        <v>56</v>
      </c>
      <c r="C25" s="78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9"/>
      <c r="V25" s="79"/>
      <c r="W25" s="79"/>
      <c r="X25" s="80">
        <f t="shared" si="0"/>
        <v>0</v>
      </c>
      <c r="Y25" s="80">
        <f t="shared" si="0"/>
        <v>0</v>
      </c>
      <c r="Z25" s="80">
        <f t="shared" si="0"/>
        <v>0</v>
      </c>
    </row>
    <row r="26" spans="1:26" s="81" customFormat="1" ht="24.75" customHeight="1">
      <c r="A26" s="77" t="s">
        <v>57</v>
      </c>
      <c r="B26" s="82" t="s">
        <v>58</v>
      </c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9"/>
      <c r="V26" s="79"/>
      <c r="W26" s="79"/>
      <c r="X26" s="80"/>
      <c r="Y26" s="80"/>
      <c r="Z26" s="80"/>
    </row>
    <row r="27" spans="1:26" ht="24.75" customHeight="1">
      <c r="A27" s="65" t="s">
        <v>59</v>
      </c>
      <c r="B27" s="66" t="s">
        <v>60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68">
        <f>SUM(U28:U34)</f>
        <v>9678</v>
      </c>
      <c r="V27" s="68">
        <f>SUM(V28:V34)</f>
        <v>0</v>
      </c>
      <c r="W27" s="68">
        <f>SUM(W28:W34)</f>
        <v>37215</v>
      </c>
      <c r="X27" s="69">
        <f aca="true" t="shared" si="1" ref="X27:Z29">IF(U27="",0,U27)</f>
        <v>9678</v>
      </c>
      <c r="Y27" s="69">
        <f t="shared" si="1"/>
        <v>0</v>
      </c>
      <c r="Z27" s="69">
        <f t="shared" si="1"/>
        <v>37215</v>
      </c>
    </row>
    <row r="28" spans="1:26" ht="24.75" customHeight="1">
      <c r="A28" s="65" t="s">
        <v>61</v>
      </c>
      <c r="B28" s="70" t="s">
        <v>62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8"/>
      <c r="V28" s="68"/>
      <c r="W28" s="68"/>
      <c r="X28" s="69">
        <f t="shared" si="1"/>
        <v>0</v>
      </c>
      <c r="Y28" s="69">
        <f t="shared" si="1"/>
        <v>0</v>
      </c>
      <c r="Z28" s="69">
        <f t="shared" si="1"/>
        <v>0</v>
      </c>
    </row>
    <row r="29" spans="1:26" ht="24.75" customHeight="1">
      <c r="A29" s="65" t="s">
        <v>63</v>
      </c>
      <c r="B29" s="70" t="s">
        <v>64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8"/>
      <c r="V29" s="68"/>
      <c r="W29" s="68">
        <v>21000</v>
      </c>
      <c r="X29" s="69">
        <f t="shared" si="1"/>
        <v>0</v>
      </c>
      <c r="Y29" s="69">
        <f t="shared" si="1"/>
        <v>0</v>
      </c>
      <c r="Z29" s="69">
        <f t="shared" si="1"/>
        <v>21000</v>
      </c>
    </row>
    <row r="30" spans="1:26" s="81" customFormat="1" ht="24.75" customHeight="1">
      <c r="A30" s="77" t="s">
        <v>65</v>
      </c>
      <c r="B30" s="73" t="s">
        <v>66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84"/>
      <c r="V30" s="84"/>
      <c r="W30" s="84"/>
      <c r="X30" s="80"/>
      <c r="Y30" s="80"/>
      <c r="Z30" s="80"/>
    </row>
    <row r="31" spans="1:26" s="81" customFormat="1" ht="24.75" customHeight="1">
      <c r="A31" s="77" t="s">
        <v>67</v>
      </c>
      <c r="B31" s="73" t="s">
        <v>68</v>
      </c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84"/>
      <c r="V31" s="84"/>
      <c r="W31" s="84"/>
      <c r="X31" s="80"/>
      <c r="Y31" s="80"/>
      <c r="Z31" s="80"/>
    </row>
    <row r="32" spans="1:26" ht="24.75" customHeight="1">
      <c r="A32" s="65" t="s">
        <v>69</v>
      </c>
      <c r="B32" s="70" t="s">
        <v>70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8">
        <v>4556</v>
      </c>
      <c r="V32" s="68"/>
      <c r="W32" s="68">
        <v>14538</v>
      </c>
      <c r="X32" s="69">
        <f>IF(U32="",0,U32)</f>
        <v>4556</v>
      </c>
      <c r="Y32" s="69">
        <f>IF(V32="",0,V32)</f>
        <v>0</v>
      </c>
      <c r="Z32" s="69">
        <f>IF(W32="",0,W32)</f>
        <v>14538</v>
      </c>
    </row>
    <row r="33" spans="1:26" ht="24.75" customHeight="1">
      <c r="A33" s="65" t="s">
        <v>71</v>
      </c>
      <c r="B33" s="85" t="s">
        <v>72</v>
      </c>
      <c r="C33" s="47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6"/>
      <c r="V33" s="86"/>
      <c r="W33" s="86"/>
      <c r="X33" s="69"/>
      <c r="Y33" s="69"/>
      <c r="Z33" s="69"/>
    </row>
    <row r="34" spans="1:26" ht="24.75" customHeight="1">
      <c r="A34" s="65" t="s">
        <v>73</v>
      </c>
      <c r="B34" s="87" t="s">
        <v>74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9">
        <v>5122</v>
      </c>
      <c r="V34" s="89"/>
      <c r="W34" s="89">
        <v>1677</v>
      </c>
      <c r="X34" s="69">
        <f aca="true" t="shared" si="2" ref="X34:Z35">IF(U34="",0,U34)</f>
        <v>5122</v>
      </c>
      <c r="Y34" s="69">
        <f t="shared" si="2"/>
        <v>0</v>
      </c>
      <c r="Z34" s="69">
        <f t="shared" si="2"/>
        <v>1677</v>
      </c>
    </row>
    <row r="35" spans="1:26" s="94" customFormat="1" ht="24.75" customHeight="1">
      <c r="A35" s="65">
        <v>17</v>
      </c>
      <c r="B35" s="90" t="s">
        <v>75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2"/>
      <c r="V35" s="92"/>
      <c r="W35" s="92"/>
      <c r="X35" s="93">
        <f t="shared" si="2"/>
        <v>0</v>
      </c>
      <c r="Y35" s="93">
        <f t="shared" si="2"/>
        <v>0</v>
      </c>
      <c r="Z35" s="93">
        <f t="shared" si="2"/>
        <v>0</v>
      </c>
    </row>
    <row r="36" spans="1:26" ht="10.5" customHeight="1">
      <c r="A36" s="9"/>
      <c r="B36" s="95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7"/>
      <c r="V36" s="98"/>
      <c r="W36" s="97"/>
      <c r="X36" s="69"/>
      <c r="Y36" s="69"/>
      <c r="Z36" s="69"/>
    </row>
    <row r="37" spans="1:26" ht="24.75" customHeight="1">
      <c r="A37" s="99" t="s">
        <v>76</v>
      </c>
      <c r="B37" s="100" t="s">
        <v>77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2">
        <f>IF(X19+X27+X35=0,"",X19+X27+X35)</f>
        <v>39434</v>
      </c>
      <c r="V37" s="102">
        <f>IF(Y19+Y27+Y35=0,"",Y19+Y27+Y35)</f>
      </c>
      <c r="W37" s="102">
        <f>IF(Z19+Z27+Z35=0,"",Z19+Z27+Z35)</f>
        <v>44211</v>
      </c>
      <c r="X37" s="69">
        <f>IF(U37="",0,U37)</f>
        <v>39434</v>
      </c>
      <c r="Y37" s="69">
        <f>IF(V37="",0,V37)</f>
        <v>0</v>
      </c>
      <c r="Z37" s="69">
        <f>IF(W37="",0,W37)</f>
        <v>44211</v>
      </c>
    </row>
    <row r="39" spans="1:23" ht="15.75">
      <c r="A39" s="322" t="str">
        <f>Borítólap!H30</f>
        <v>A közzétett adatok könyvvizsgálattal nincsenek alátámasztva.</v>
      </c>
      <c r="B39" s="322"/>
      <c r="C39" s="322"/>
      <c r="D39" s="322"/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322"/>
      <c r="V39" s="322"/>
      <c r="W39" s="322"/>
    </row>
    <row r="41" spans="1:23" ht="15.75">
      <c r="A41" s="44" t="s">
        <v>31</v>
      </c>
      <c r="B41" s="15"/>
      <c r="C41" s="15"/>
      <c r="D41" s="15"/>
      <c r="E41" s="45" t="str">
        <f>IF(ISBLANK(Adatok!B9),"",CONCATENATE(Adatok!B9,", ",Adatok!B15))</f>
        <v>Eger, 2015. május 31.</v>
      </c>
      <c r="F41" s="45"/>
      <c r="G41" s="45"/>
      <c r="H41" s="45"/>
      <c r="I41" s="45"/>
      <c r="J41" s="45"/>
      <c r="K41" s="45"/>
      <c r="L41" s="45"/>
      <c r="M41" s="45"/>
      <c r="N41" s="45"/>
      <c r="U41" s="104"/>
      <c r="V41" s="105"/>
      <c r="W41" s="105"/>
    </row>
    <row r="42" spans="17:23" ht="15.75">
      <c r="Q42" s="10" t="s">
        <v>32</v>
      </c>
      <c r="R42" s="10"/>
      <c r="S42" s="10"/>
      <c r="U42" s="106"/>
      <c r="V42" s="106" t="s">
        <v>33</v>
      </c>
      <c r="W42" s="107"/>
    </row>
    <row r="43" spans="21:23" ht="15.75">
      <c r="U43" s="106"/>
      <c r="V43" s="106" t="s">
        <v>34</v>
      </c>
      <c r="W43" s="107"/>
    </row>
    <row r="44" spans="21:23" ht="15.75">
      <c r="U44" s="106"/>
      <c r="V44" s="106"/>
      <c r="W44" s="107"/>
    </row>
    <row r="45" spans="2:18" ht="15.75">
      <c r="B45" s="12">
        <f aca="true" t="shared" si="3" ref="B45:R45">B2</f>
      </c>
      <c r="C45" s="12">
        <f t="shared" si="3"/>
      </c>
      <c r="D45" s="12">
        <f t="shared" si="3"/>
      </c>
      <c r="E45" s="12">
        <f t="shared" si="3"/>
      </c>
      <c r="F45" s="12">
        <f t="shared" si="3"/>
      </c>
      <c r="G45" s="12">
        <f t="shared" si="3"/>
      </c>
      <c r="H45" s="12">
        <f t="shared" si="3"/>
      </c>
      <c r="I45" s="12">
        <f t="shared" si="3"/>
      </c>
      <c r="J45" s="12">
        <f t="shared" si="3"/>
      </c>
      <c r="K45" s="12">
        <f t="shared" si="3"/>
      </c>
      <c r="L45" s="12">
        <f t="shared" si="3"/>
      </c>
      <c r="M45" s="12">
        <f t="shared" si="3"/>
      </c>
      <c r="N45" s="12">
        <f t="shared" si="3"/>
      </c>
      <c r="O45" s="12">
        <f t="shared" si="3"/>
      </c>
      <c r="P45" s="12">
        <f t="shared" si="3"/>
      </c>
      <c r="Q45" s="12">
        <f t="shared" si="3"/>
      </c>
      <c r="R45" s="12">
        <f t="shared" si="3"/>
      </c>
    </row>
    <row r="46" ht="5.25" customHeight="1">
      <c r="B46" s="15"/>
    </row>
    <row r="47" spans="2:18" ht="15.75">
      <c r="B47" s="319" t="s">
        <v>26</v>
      </c>
      <c r="C47" s="319"/>
      <c r="D47" s="319"/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</row>
    <row r="48" ht="15.75">
      <c r="B48" s="15"/>
    </row>
    <row r="49" spans="2:13" ht="15.75">
      <c r="B49" s="12">
        <f aca="true" t="shared" si="4" ref="B49:M49">B6</f>
      </c>
      <c r="C49" s="12">
        <f t="shared" si="4"/>
      </c>
      <c r="D49" s="12">
        <f t="shared" si="4"/>
      </c>
      <c r="E49" s="12">
        <f t="shared" si="4"/>
      </c>
      <c r="F49" s="12">
        <f t="shared" si="4"/>
      </c>
      <c r="G49" s="12">
        <f t="shared" si="4"/>
      </c>
      <c r="H49" s="12">
        <f t="shared" si="4"/>
      </c>
      <c r="I49" s="12">
        <f t="shared" si="4"/>
      </c>
      <c r="J49" s="12">
        <f t="shared" si="4"/>
      </c>
      <c r="K49" s="12">
        <f t="shared" si="4"/>
      </c>
      <c r="L49" s="12">
        <f t="shared" si="4"/>
      </c>
      <c r="M49" s="12">
        <f t="shared" si="4"/>
      </c>
    </row>
    <row r="50" ht="4.5" customHeight="1">
      <c r="B50" s="15"/>
    </row>
    <row r="51" spans="2:13" ht="15.75">
      <c r="B51" s="319" t="s">
        <v>5</v>
      </c>
      <c r="C51" s="319"/>
      <c r="D51" s="319"/>
      <c r="E51" s="319"/>
      <c r="F51" s="319"/>
      <c r="G51" s="319"/>
      <c r="H51" s="319"/>
      <c r="I51" s="319"/>
      <c r="J51" s="319"/>
      <c r="K51" s="319"/>
      <c r="L51" s="319"/>
      <c r="M51" s="319"/>
    </row>
    <row r="52" ht="28.5" customHeight="1">
      <c r="Q52" s="3" t="str">
        <f>Q11</f>
        <v>Kaslik Alapítvány</v>
      </c>
    </row>
    <row r="53" spans="2:23" ht="15.75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43" t="str">
        <f>Q12</f>
        <v>2014. december 31.</v>
      </c>
      <c r="S53" s="57"/>
      <c r="T53" s="57"/>
      <c r="U53" s="57"/>
      <c r="V53" s="57"/>
      <c r="W53" s="57"/>
    </row>
    <row r="54" ht="15.75">
      <c r="R54" s="43" t="str">
        <f>Q13</f>
        <v>MÉRLEG</v>
      </c>
    </row>
    <row r="56" spans="1:11" ht="15.75">
      <c r="A56" s="60" t="s">
        <v>78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8" spans="23:39" ht="15.75">
      <c r="W58" s="108" t="s">
        <v>37</v>
      </c>
      <c r="AM58" s="107"/>
    </row>
    <row r="59" spans="1:23" ht="36" customHeight="1">
      <c r="A59" s="62" t="s">
        <v>38</v>
      </c>
      <c r="B59" s="320" t="s">
        <v>39</v>
      </c>
      <c r="C59" s="320"/>
      <c r="D59" s="320"/>
      <c r="E59" s="320"/>
      <c r="F59" s="320"/>
      <c r="G59" s="320"/>
      <c r="H59" s="320"/>
      <c r="I59" s="320"/>
      <c r="J59" s="320"/>
      <c r="K59" s="320"/>
      <c r="L59" s="320"/>
      <c r="M59" s="320"/>
      <c r="N59" s="320"/>
      <c r="O59" s="320"/>
      <c r="P59" s="320"/>
      <c r="Q59" s="320"/>
      <c r="R59" s="320"/>
      <c r="S59" s="320"/>
      <c r="T59" s="320"/>
      <c r="U59" s="63" t="s">
        <v>40</v>
      </c>
      <c r="V59" s="64" t="s">
        <v>41</v>
      </c>
      <c r="W59" s="63" t="s">
        <v>42</v>
      </c>
    </row>
    <row r="60" spans="1:26" ht="24.75" customHeight="1">
      <c r="A60" s="109" t="s">
        <v>79</v>
      </c>
      <c r="B60" s="110" t="s">
        <v>80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68">
        <f>U61+U65+U70</f>
        <v>9678</v>
      </c>
      <c r="V60" s="68">
        <f>V61+V65+V70</f>
        <v>0</v>
      </c>
      <c r="W60" s="68">
        <f>W61+W64+W65+W70</f>
        <v>37565</v>
      </c>
      <c r="X60" s="47">
        <f aca="true" t="shared" si="5" ref="X60:Z67">IF(U60="",0,U60)</f>
        <v>9678</v>
      </c>
      <c r="Y60" s="47">
        <f t="shared" si="5"/>
        <v>0</v>
      </c>
      <c r="Z60" s="47">
        <f t="shared" si="5"/>
        <v>37565</v>
      </c>
    </row>
    <row r="61" spans="1:26" ht="24.75" customHeight="1">
      <c r="A61" s="109" t="s">
        <v>81</v>
      </c>
      <c r="B61" s="112" t="s">
        <v>82</v>
      </c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74">
        <v>1000</v>
      </c>
      <c r="V61" s="74"/>
      <c r="W61" s="74">
        <v>1000</v>
      </c>
      <c r="X61" s="47">
        <f t="shared" si="5"/>
        <v>1000</v>
      </c>
      <c r="Y61" s="47">
        <f t="shared" si="5"/>
        <v>0</v>
      </c>
      <c r="Z61" s="47">
        <f t="shared" si="5"/>
        <v>1000</v>
      </c>
    </row>
    <row r="62" spans="1:26" ht="24.75" customHeight="1">
      <c r="A62" s="109" t="s">
        <v>83</v>
      </c>
      <c r="B62" s="113" t="s">
        <v>84</v>
      </c>
      <c r="C62" s="114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74"/>
      <c r="V62" s="74"/>
      <c r="W62" s="74"/>
      <c r="X62" s="47">
        <f t="shared" si="5"/>
        <v>0</v>
      </c>
      <c r="Y62" s="47">
        <f t="shared" si="5"/>
        <v>0</v>
      </c>
      <c r="Z62" s="47">
        <f t="shared" si="5"/>
        <v>0</v>
      </c>
    </row>
    <row r="63" spans="1:26" ht="24.75" customHeight="1">
      <c r="A63" s="109" t="s">
        <v>85</v>
      </c>
      <c r="B63" s="112" t="s">
        <v>86</v>
      </c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74"/>
      <c r="V63" s="74"/>
      <c r="W63" s="74"/>
      <c r="X63" s="47">
        <f t="shared" si="5"/>
        <v>0</v>
      </c>
      <c r="Y63" s="47">
        <f t="shared" si="5"/>
        <v>0</v>
      </c>
      <c r="Z63" s="47">
        <f t="shared" si="5"/>
        <v>0</v>
      </c>
    </row>
    <row r="64" spans="1:26" ht="24.75" customHeight="1">
      <c r="A64" s="109" t="s">
        <v>87</v>
      </c>
      <c r="B64" s="112" t="s">
        <v>88</v>
      </c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74"/>
      <c r="V64" s="74"/>
      <c r="W64" s="74"/>
      <c r="X64" s="47">
        <f t="shared" si="5"/>
        <v>0</v>
      </c>
      <c r="Y64" s="47">
        <f t="shared" si="5"/>
        <v>0</v>
      </c>
      <c r="Z64" s="47">
        <f t="shared" si="5"/>
        <v>0</v>
      </c>
    </row>
    <row r="65" spans="1:26" ht="24.75" customHeight="1">
      <c r="A65" s="109" t="s">
        <v>89</v>
      </c>
      <c r="B65" s="112" t="s">
        <v>90</v>
      </c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74">
        <v>-4</v>
      </c>
      <c r="V65" s="74"/>
      <c r="W65" s="74">
        <v>8678</v>
      </c>
      <c r="X65" s="47">
        <f t="shared" si="5"/>
        <v>-4</v>
      </c>
      <c r="Y65" s="47">
        <f t="shared" si="5"/>
        <v>0</v>
      </c>
      <c r="Z65" s="47">
        <f t="shared" si="5"/>
        <v>8678</v>
      </c>
    </row>
    <row r="66" spans="1:26" ht="24.75" customHeight="1">
      <c r="A66" s="109" t="s">
        <v>91</v>
      </c>
      <c r="B66" s="112" t="s">
        <v>92</v>
      </c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75"/>
      <c r="V66" s="75"/>
      <c r="W66" s="75"/>
      <c r="X66" s="47">
        <f t="shared" si="5"/>
        <v>0</v>
      </c>
      <c r="Y66" s="47">
        <f t="shared" si="5"/>
        <v>0</v>
      </c>
      <c r="Z66" s="47">
        <f t="shared" si="5"/>
        <v>0</v>
      </c>
    </row>
    <row r="67" spans="1:26" ht="24.75" customHeight="1">
      <c r="A67" s="109" t="s">
        <v>93</v>
      </c>
      <c r="B67" s="112" t="s">
        <v>94</v>
      </c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75"/>
      <c r="V67" s="75"/>
      <c r="W67" s="75"/>
      <c r="X67" s="47">
        <f t="shared" si="5"/>
        <v>0</v>
      </c>
      <c r="Y67" s="47">
        <f t="shared" si="5"/>
        <v>0</v>
      </c>
      <c r="Z67" s="47">
        <f t="shared" si="5"/>
        <v>0</v>
      </c>
    </row>
    <row r="68" spans="1:23" ht="24.75" customHeight="1">
      <c r="A68" s="65" t="s">
        <v>95</v>
      </c>
      <c r="B68" s="112"/>
      <c r="C68" s="114" t="s">
        <v>96</v>
      </c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75"/>
      <c r="V68" s="75"/>
      <c r="W68" s="75"/>
    </row>
    <row r="69" spans="1:23" ht="24.75" customHeight="1">
      <c r="A69" s="65" t="s">
        <v>97</v>
      </c>
      <c r="B69" s="112"/>
      <c r="C69" s="114" t="s">
        <v>98</v>
      </c>
      <c r="D69" s="114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75"/>
      <c r="V69" s="75"/>
      <c r="W69" s="75"/>
    </row>
    <row r="70" spans="1:26" ht="24.75" customHeight="1">
      <c r="A70" s="109" t="s">
        <v>99</v>
      </c>
      <c r="B70" s="112" t="s">
        <v>100</v>
      </c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74">
        <f>U127</f>
        <v>8682</v>
      </c>
      <c r="V70" s="74">
        <f>V127</f>
        <v>0</v>
      </c>
      <c r="W70" s="74">
        <f>W127</f>
        <v>27887</v>
      </c>
      <c r="X70" s="47">
        <f aca="true" t="shared" si="6" ref="X70:Z71">IF(U70="",0,U70)</f>
        <v>8682</v>
      </c>
      <c r="Y70" s="47">
        <f t="shared" si="6"/>
        <v>0</v>
      </c>
      <c r="Z70" s="47">
        <f t="shared" si="6"/>
        <v>27887</v>
      </c>
    </row>
    <row r="71" spans="1:26" ht="24.75" customHeight="1">
      <c r="A71" s="109" t="s">
        <v>101</v>
      </c>
      <c r="B71" s="110" t="s">
        <v>102</v>
      </c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68"/>
      <c r="V71" s="68"/>
      <c r="W71" s="68"/>
      <c r="X71" s="47">
        <f t="shared" si="6"/>
        <v>0</v>
      </c>
      <c r="Y71" s="47">
        <f t="shared" si="6"/>
        <v>0</v>
      </c>
      <c r="Z71" s="47">
        <f t="shared" si="6"/>
        <v>0</v>
      </c>
    </row>
    <row r="72" spans="1:33" ht="24.75" customHeight="1">
      <c r="A72" s="109" t="s">
        <v>103</v>
      </c>
      <c r="B72" s="110" t="s">
        <v>104</v>
      </c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68">
        <f aca="true" t="shared" si="7" ref="U72:AG72">U74+U75</f>
        <v>0</v>
      </c>
      <c r="V72" s="68">
        <f t="shared" si="7"/>
        <v>0</v>
      </c>
      <c r="W72" s="68">
        <f t="shared" si="7"/>
        <v>0</v>
      </c>
      <c r="X72" s="68">
        <f t="shared" si="7"/>
        <v>0</v>
      </c>
      <c r="Y72" s="68">
        <f t="shared" si="7"/>
        <v>0</v>
      </c>
      <c r="Z72" s="68">
        <f t="shared" si="7"/>
        <v>0</v>
      </c>
      <c r="AA72" s="68">
        <f t="shared" si="7"/>
        <v>0</v>
      </c>
      <c r="AB72" s="68">
        <f t="shared" si="7"/>
        <v>0</v>
      </c>
      <c r="AC72" s="68">
        <f t="shared" si="7"/>
        <v>0</v>
      </c>
      <c r="AD72" s="68">
        <f t="shared" si="7"/>
        <v>0</v>
      </c>
      <c r="AE72" s="68">
        <f t="shared" si="7"/>
        <v>0</v>
      </c>
      <c r="AF72" s="68">
        <f t="shared" si="7"/>
        <v>0</v>
      </c>
      <c r="AG72" s="68">
        <f t="shared" si="7"/>
        <v>0</v>
      </c>
    </row>
    <row r="73" spans="1:26" ht="24.75" customHeight="1">
      <c r="A73" s="109" t="s">
        <v>105</v>
      </c>
      <c r="B73" s="112" t="s">
        <v>106</v>
      </c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76"/>
      <c r="V73" s="76"/>
      <c r="W73" s="76"/>
      <c r="X73" s="47">
        <f aca="true" t="shared" si="8" ref="X73:Z75">IF(U73="",0,U73)</f>
        <v>0</v>
      </c>
      <c r="Y73" s="47">
        <f t="shared" si="8"/>
        <v>0</v>
      </c>
      <c r="Z73" s="47">
        <f t="shared" si="8"/>
        <v>0</v>
      </c>
    </row>
    <row r="74" spans="1:26" ht="24.75" customHeight="1">
      <c r="A74" s="109" t="s">
        <v>107</v>
      </c>
      <c r="B74" s="112" t="s">
        <v>108</v>
      </c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68"/>
      <c r="V74" s="68"/>
      <c r="W74" s="68"/>
      <c r="X74" s="47">
        <f t="shared" si="8"/>
        <v>0</v>
      </c>
      <c r="Y74" s="47">
        <f t="shared" si="8"/>
        <v>0</v>
      </c>
      <c r="Z74" s="47">
        <f t="shared" si="8"/>
        <v>0</v>
      </c>
    </row>
    <row r="75" spans="1:26" ht="24.75" customHeight="1">
      <c r="A75" s="109" t="s">
        <v>109</v>
      </c>
      <c r="B75" s="112" t="s">
        <v>110</v>
      </c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68"/>
      <c r="V75" s="68"/>
      <c r="W75" s="68"/>
      <c r="X75" s="47">
        <f t="shared" si="8"/>
        <v>0</v>
      </c>
      <c r="Y75" s="47">
        <f t="shared" si="8"/>
        <v>0</v>
      </c>
      <c r="Z75" s="47">
        <f t="shared" si="8"/>
        <v>0</v>
      </c>
    </row>
    <row r="76" spans="1:23" ht="24.75" customHeight="1">
      <c r="A76" s="65" t="s">
        <v>111</v>
      </c>
      <c r="B76" s="115"/>
      <c r="C76" s="116" t="s">
        <v>112</v>
      </c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86"/>
      <c r="V76" s="86"/>
      <c r="W76" s="86"/>
    </row>
    <row r="77" spans="1:23" ht="24.75" customHeight="1">
      <c r="A77" s="65" t="s">
        <v>113</v>
      </c>
      <c r="B77" s="115"/>
      <c r="C77" s="116" t="s">
        <v>114</v>
      </c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86"/>
      <c r="V77" s="86"/>
      <c r="W77" s="86"/>
    </row>
    <row r="78" spans="1:26" ht="24.75" customHeight="1">
      <c r="A78" s="109" t="s">
        <v>115</v>
      </c>
      <c r="B78" s="118" t="s">
        <v>116</v>
      </c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89">
        <v>29756</v>
      </c>
      <c r="V78" s="89"/>
      <c r="W78" s="89">
        <v>6646</v>
      </c>
      <c r="X78" s="47">
        <f aca="true" t="shared" si="9" ref="X78:Z80">IF(U78="",0,U78)</f>
        <v>29756</v>
      </c>
      <c r="Y78" s="47">
        <f t="shared" si="9"/>
        <v>0</v>
      </c>
      <c r="Z78" s="47">
        <f t="shared" si="9"/>
        <v>6646</v>
      </c>
    </row>
    <row r="79" spans="1:26" ht="9" customHeight="1">
      <c r="A79" s="109"/>
      <c r="B79" s="103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1"/>
      <c r="V79" s="121"/>
      <c r="W79" s="121"/>
      <c r="X79" s="47">
        <f t="shared" si="9"/>
        <v>0</v>
      </c>
      <c r="Y79" s="47">
        <f t="shared" si="9"/>
        <v>0</v>
      </c>
      <c r="Z79" s="47">
        <f t="shared" si="9"/>
        <v>0</v>
      </c>
    </row>
    <row r="80" spans="1:26" ht="24.75" customHeight="1">
      <c r="A80" s="109" t="s">
        <v>117</v>
      </c>
      <c r="B80" s="100" t="s">
        <v>118</v>
      </c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2">
        <f>U60+U71+U72+U78</f>
        <v>39434</v>
      </c>
      <c r="V80" s="102">
        <f>V60+V71+V72+V78</f>
        <v>0</v>
      </c>
      <c r="W80" s="102">
        <f>W60+W71+W72+W78</f>
        <v>44211</v>
      </c>
      <c r="X80" s="47">
        <f t="shared" si="9"/>
        <v>39434</v>
      </c>
      <c r="Y80" s="47">
        <f t="shared" si="9"/>
        <v>0</v>
      </c>
      <c r="Z80" s="47">
        <f t="shared" si="9"/>
        <v>44211</v>
      </c>
    </row>
    <row r="81" spans="1:23" s="126" customFormat="1" ht="15.75">
      <c r="A81" s="122"/>
      <c r="B81" s="123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5">
        <f>U37-U80</f>
        <v>0</v>
      </c>
      <c r="V81" s="125"/>
      <c r="W81" s="125">
        <f>W37-W80</f>
        <v>0</v>
      </c>
    </row>
    <row r="82" spans="1:23" s="126" customFormat="1" ht="15.75">
      <c r="A82" s="321" t="str">
        <f>Borítólap!H30</f>
        <v>A közzétett adatok könyvvizsgálattal nincsenek alátámasztva.</v>
      </c>
      <c r="B82" s="321"/>
      <c r="C82" s="321"/>
      <c r="D82" s="321"/>
      <c r="E82" s="321"/>
      <c r="F82" s="321"/>
      <c r="G82" s="321"/>
      <c r="H82" s="321"/>
      <c r="I82" s="321"/>
      <c r="J82" s="321"/>
      <c r="K82" s="321"/>
      <c r="L82" s="321"/>
      <c r="M82" s="321"/>
      <c r="N82" s="321"/>
      <c r="O82" s="321"/>
      <c r="P82" s="321"/>
      <c r="Q82" s="321"/>
      <c r="R82" s="321"/>
      <c r="S82" s="321"/>
      <c r="T82" s="321"/>
      <c r="U82" s="321"/>
      <c r="V82" s="321"/>
      <c r="W82" s="321"/>
    </row>
    <row r="83" spans="1:23" s="3" customFormat="1" ht="15.75">
      <c r="A83" s="15"/>
      <c r="W83" s="59"/>
    </row>
    <row r="84" spans="1:23" s="3" customFormat="1" ht="15.75">
      <c r="A84" s="44" t="s">
        <v>31</v>
      </c>
      <c r="B84" s="15"/>
      <c r="C84" s="15"/>
      <c r="D84" s="15"/>
      <c r="E84" s="45" t="str">
        <f>E41</f>
        <v>Eger, 2015. május 31.</v>
      </c>
      <c r="F84" s="45"/>
      <c r="G84" s="45"/>
      <c r="H84" s="45"/>
      <c r="I84" s="45"/>
      <c r="J84" s="45"/>
      <c r="K84" s="45"/>
      <c r="L84" s="45"/>
      <c r="M84" s="45"/>
      <c r="N84" s="45"/>
      <c r="U84" s="39"/>
      <c r="V84" s="45"/>
      <c r="W84" s="45"/>
    </row>
    <row r="85" spans="1:23" s="3" customFormat="1" ht="15.75">
      <c r="A85" s="15"/>
      <c r="Q85" s="10" t="s">
        <v>32</v>
      </c>
      <c r="R85" s="10"/>
      <c r="S85" s="10"/>
      <c r="U85" s="9"/>
      <c r="V85" s="9" t="s">
        <v>33</v>
      </c>
      <c r="W85" s="10"/>
    </row>
    <row r="86" spans="1:23" s="3" customFormat="1" ht="15.75">
      <c r="A86" s="15"/>
      <c r="U86" s="9"/>
      <c r="V86" s="9" t="s">
        <v>34</v>
      </c>
      <c r="W86" s="10"/>
    </row>
    <row r="87" spans="1:23" s="3" customFormat="1" ht="15.75">
      <c r="A87" s="15"/>
      <c r="U87" s="9"/>
      <c r="V87" s="9"/>
      <c r="W87" s="10"/>
    </row>
    <row r="88" spans="1:23" s="3" customFormat="1" ht="15.75">
      <c r="A88" s="15"/>
      <c r="W88" s="59"/>
    </row>
    <row r="89" spans="2:23" s="3" customFormat="1" ht="15.75">
      <c r="B89" s="12">
        <f aca="true" t="shared" si="10" ref="B89:R89">B2</f>
      </c>
      <c r="C89" s="12">
        <f t="shared" si="10"/>
      </c>
      <c r="D89" s="12">
        <f t="shared" si="10"/>
      </c>
      <c r="E89" s="12">
        <f t="shared" si="10"/>
      </c>
      <c r="F89" s="12">
        <f t="shared" si="10"/>
      </c>
      <c r="G89" s="12">
        <f t="shared" si="10"/>
      </c>
      <c r="H89" s="12">
        <f t="shared" si="10"/>
      </c>
      <c r="I89" s="12">
        <f t="shared" si="10"/>
      </c>
      <c r="J89" s="12">
        <f t="shared" si="10"/>
      </c>
      <c r="K89" s="12">
        <f t="shared" si="10"/>
      </c>
      <c r="L89" s="12">
        <f t="shared" si="10"/>
      </c>
      <c r="M89" s="12">
        <f t="shared" si="10"/>
      </c>
      <c r="N89" s="12">
        <f t="shared" si="10"/>
      </c>
      <c r="O89" s="12">
        <f t="shared" si="10"/>
      </c>
      <c r="P89" s="12">
        <f t="shared" si="10"/>
      </c>
      <c r="Q89" s="12">
        <f t="shared" si="10"/>
      </c>
      <c r="R89" s="12">
        <f t="shared" si="10"/>
      </c>
      <c r="W89" s="59"/>
    </row>
    <row r="90" spans="2:23" s="3" customFormat="1" ht="5.25" customHeight="1">
      <c r="B90" s="15"/>
      <c r="W90" s="59"/>
    </row>
    <row r="91" spans="2:23" s="3" customFormat="1" ht="15.75">
      <c r="B91" s="319" t="s">
        <v>26</v>
      </c>
      <c r="C91" s="319"/>
      <c r="D91" s="319"/>
      <c r="E91" s="319"/>
      <c r="F91" s="319"/>
      <c r="G91" s="319"/>
      <c r="H91" s="319"/>
      <c r="I91" s="319"/>
      <c r="J91" s="319"/>
      <c r="K91" s="319"/>
      <c r="L91" s="319"/>
      <c r="M91" s="319"/>
      <c r="N91" s="319"/>
      <c r="O91" s="319"/>
      <c r="P91" s="319"/>
      <c r="Q91" s="319"/>
      <c r="R91" s="319"/>
      <c r="W91" s="59"/>
    </row>
    <row r="92" spans="2:23" s="3" customFormat="1" ht="15.75">
      <c r="B92" s="15"/>
      <c r="W92" s="59"/>
    </row>
    <row r="93" spans="2:23" s="3" customFormat="1" ht="15.75">
      <c r="B93" s="12">
        <f aca="true" t="shared" si="11" ref="B93:M93">B6</f>
      </c>
      <c r="C93" s="12">
        <f t="shared" si="11"/>
      </c>
      <c r="D93" s="12">
        <f t="shared" si="11"/>
      </c>
      <c r="E93" s="12">
        <f t="shared" si="11"/>
      </c>
      <c r="F93" s="12">
        <f t="shared" si="11"/>
      </c>
      <c r="G93" s="12">
        <f t="shared" si="11"/>
      </c>
      <c r="H93" s="12">
        <f t="shared" si="11"/>
      </c>
      <c r="I93" s="12">
        <f t="shared" si="11"/>
      </c>
      <c r="J93" s="12">
        <f t="shared" si="11"/>
      </c>
      <c r="K93" s="12">
        <f t="shared" si="11"/>
      </c>
      <c r="L93" s="12">
        <f t="shared" si="11"/>
      </c>
      <c r="M93" s="12">
        <f t="shared" si="11"/>
      </c>
      <c r="W93" s="59"/>
    </row>
    <row r="94" spans="2:23" s="3" customFormat="1" ht="8.25" customHeight="1">
      <c r="B94" s="15"/>
      <c r="W94" s="59"/>
    </row>
    <row r="95" spans="2:23" s="3" customFormat="1" ht="15.75">
      <c r="B95" s="319" t="s">
        <v>5</v>
      </c>
      <c r="C95" s="319"/>
      <c r="D95" s="319"/>
      <c r="E95" s="319"/>
      <c r="F95" s="319"/>
      <c r="G95" s="319"/>
      <c r="H95" s="319"/>
      <c r="I95" s="319"/>
      <c r="J95" s="319"/>
      <c r="K95" s="319"/>
      <c r="L95" s="319"/>
      <c r="M95" s="319"/>
      <c r="W95" s="59"/>
    </row>
    <row r="96" spans="2:23" s="3" customFormat="1" ht="19.5" customHeight="1">
      <c r="B96" s="15"/>
      <c r="W96" s="59"/>
    </row>
    <row r="97" spans="2:23" ht="15.75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43" t="str">
        <f>Q11</f>
        <v>Kaslik Alapítvány</v>
      </c>
      <c r="S97" s="57"/>
      <c r="T97" s="57"/>
      <c r="U97" s="57"/>
      <c r="V97" s="57"/>
      <c r="W97" s="57"/>
    </row>
    <row r="98" spans="2:23" ht="15.75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43" t="str">
        <f>Q12</f>
        <v>2014. december 31.</v>
      </c>
      <c r="S98" s="57"/>
      <c r="T98" s="57"/>
      <c r="U98" s="57"/>
      <c r="V98" s="57"/>
      <c r="W98" s="57"/>
    </row>
    <row r="99" spans="1:23" s="3" customFormat="1" ht="15.75">
      <c r="A99" s="15"/>
      <c r="Q99" s="43" t="s">
        <v>119</v>
      </c>
      <c r="W99" s="59"/>
    </row>
    <row r="100" spans="1:23" s="3" customFormat="1" ht="15.75">
      <c r="A100" s="15"/>
      <c r="W100" s="59"/>
    </row>
    <row r="101" spans="1:23" s="3" customFormat="1" ht="15.75">
      <c r="A101" s="60" t="s">
        <v>120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W101" s="59"/>
    </row>
    <row r="102" spans="1:23" s="3" customFormat="1" ht="15.75">
      <c r="A102" s="44" t="s">
        <v>121</v>
      </c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W102" s="59"/>
    </row>
    <row r="103" spans="1:23" s="3" customFormat="1" ht="15.75">
      <c r="A103" s="15"/>
      <c r="W103" s="40" t="s">
        <v>37</v>
      </c>
    </row>
    <row r="104" spans="1:23" s="3" customFormat="1" ht="40.5" customHeight="1">
      <c r="A104" s="62" t="s">
        <v>38</v>
      </c>
      <c r="B104" s="127" t="s">
        <v>39</v>
      </c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9"/>
      <c r="U104" s="63" t="s">
        <v>40</v>
      </c>
      <c r="V104" s="64" t="s">
        <v>41</v>
      </c>
      <c r="W104" s="63" t="s">
        <v>42</v>
      </c>
    </row>
    <row r="105" spans="1:26" ht="24.75" customHeight="1">
      <c r="A105" s="130" t="s">
        <v>122</v>
      </c>
      <c r="B105" s="110" t="s">
        <v>123</v>
      </c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68">
        <v>160</v>
      </c>
      <c r="V105" s="68"/>
      <c r="W105" s="68">
        <v>20</v>
      </c>
      <c r="X105" s="47">
        <f aca="true" t="shared" si="12" ref="X105:X115">IF(U105="",0,U105)</f>
        <v>160</v>
      </c>
      <c r="Y105" s="47">
        <f aca="true" t="shared" si="13" ref="Y105:Y115">IF(V105="",0,V105)</f>
        <v>0</v>
      </c>
      <c r="Z105" s="47">
        <f aca="true" t="shared" si="14" ref="Z105:Z115">IF(W105="",0,W105)</f>
        <v>20</v>
      </c>
    </row>
    <row r="106" spans="1:26" ht="24.75" customHeight="1">
      <c r="A106" s="131" t="s">
        <v>124</v>
      </c>
      <c r="B106" s="110" t="s">
        <v>125</v>
      </c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68"/>
      <c r="V106" s="68"/>
      <c r="W106" s="68"/>
      <c r="X106" s="47">
        <f t="shared" si="12"/>
        <v>0</v>
      </c>
      <c r="Y106" s="47">
        <f t="shared" si="13"/>
        <v>0</v>
      </c>
      <c r="Z106" s="47">
        <f t="shared" si="14"/>
        <v>0</v>
      </c>
    </row>
    <row r="107" spans="1:26" ht="24.75" customHeight="1">
      <c r="A107" s="130" t="s">
        <v>126</v>
      </c>
      <c r="B107" s="110" t="s">
        <v>127</v>
      </c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74">
        <v>109</v>
      </c>
      <c r="V107" s="74"/>
      <c r="W107" s="74">
        <v>20300</v>
      </c>
      <c r="X107" s="47">
        <f t="shared" si="12"/>
        <v>109</v>
      </c>
      <c r="Y107" s="47">
        <f t="shared" si="13"/>
        <v>0</v>
      </c>
      <c r="Z107" s="47">
        <f t="shared" si="14"/>
        <v>20300</v>
      </c>
    </row>
    <row r="108" spans="1:26" ht="18" customHeight="1">
      <c r="A108" s="132"/>
      <c r="B108" s="112" t="s">
        <v>128</v>
      </c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75"/>
      <c r="V108" s="75"/>
      <c r="W108" s="75"/>
      <c r="X108" s="47">
        <f t="shared" si="12"/>
        <v>0</v>
      </c>
      <c r="Y108" s="47">
        <f t="shared" si="13"/>
        <v>0</v>
      </c>
      <c r="Z108" s="47">
        <f t="shared" si="14"/>
        <v>0</v>
      </c>
    </row>
    <row r="109" spans="1:26" ht="24.75" customHeight="1">
      <c r="A109" s="130" t="s">
        <v>129</v>
      </c>
      <c r="B109" s="110" t="s">
        <v>130</v>
      </c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68">
        <v>231</v>
      </c>
      <c r="V109" s="68"/>
      <c r="W109" s="68">
        <v>1369</v>
      </c>
      <c r="X109" s="47">
        <f t="shared" si="12"/>
        <v>231</v>
      </c>
      <c r="Y109" s="47">
        <f t="shared" si="13"/>
        <v>0</v>
      </c>
      <c r="Z109" s="47">
        <f t="shared" si="14"/>
        <v>1369</v>
      </c>
    </row>
    <row r="110" spans="1:26" ht="24.75" customHeight="1">
      <c r="A110" s="130" t="s">
        <v>131</v>
      </c>
      <c r="B110" s="110" t="s">
        <v>132</v>
      </c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68"/>
      <c r="V110" s="68"/>
      <c r="W110" s="68">
        <v>35</v>
      </c>
      <c r="X110" s="47">
        <f t="shared" si="12"/>
        <v>0</v>
      </c>
      <c r="Y110" s="47">
        <f t="shared" si="13"/>
        <v>0</v>
      </c>
      <c r="Z110" s="47">
        <f t="shared" si="14"/>
        <v>35</v>
      </c>
    </row>
    <row r="111" spans="1:26" ht="24.75" customHeight="1">
      <c r="A111" s="130" t="s">
        <v>133</v>
      </c>
      <c r="B111" s="110" t="s">
        <v>134</v>
      </c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74">
        <v>80</v>
      </c>
      <c r="V111" s="74"/>
      <c r="W111" s="74">
        <v>307</v>
      </c>
      <c r="X111" s="47">
        <f t="shared" si="12"/>
        <v>80</v>
      </c>
      <c r="Y111" s="47">
        <f t="shared" si="13"/>
        <v>0</v>
      </c>
      <c r="Z111" s="47">
        <f t="shared" si="14"/>
        <v>307</v>
      </c>
    </row>
    <row r="112" spans="1:26" ht="24.75" customHeight="1">
      <c r="A112" s="130" t="s">
        <v>135</v>
      </c>
      <c r="B112" s="110" t="s">
        <v>136</v>
      </c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74">
        <v>100</v>
      </c>
      <c r="V112" s="74"/>
      <c r="W112" s="74">
        <v>23924</v>
      </c>
      <c r="X112" s="47">
        <f t="shared" si="12"/>
        <v>100</v>
      </c>
      <c r="Y112" s="47">
        <f t="shared" si="13"/>
        <v>0</v>
      </c>
      <c r="Z112" s="47">
        <f t="shared" si="14"/>
        <v>23924</v>
      </c>
    </row>
    <row r="113" spans="1:26" ht="15" customHeight="1">
      <c r="A113" s="130"/>
      <c r="B113" s="112" t="s">
        <v>137</v>
      </c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75"/>
      <c r="V113" s="75"/>
      <c r="W113" s="75"/>
      <c r="X113" s="47">
        <f t="shared" si="12"/>
        <v>0</v>
      </c>
      <c r="Y113" s="47">
        <f t="shared" si="13"/>
        <v>0</v>
      </c>
      <c r="Z113" s="47">
        <f t="shared" si="14"/>
        <v>0</v>
      </c>
    </row>
    <row r="114" spans="1:26" s="135" customFormat="1" ht="24.75" customHeight="1">
      <c r="A114" s="133" t="s">
        <v>138</v>
      </c>
      <c r="B114" s="110" t="s">
        <v>139</v>
      </c>
      <c r="C114" s="134"/>
      <c r="D114" s="134"/>
      <c r="E114" s="134"/>
      <c r="F114" s="134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7"/>
      <c r="U114" s="138">
        <f>U105+U106+U107-U109-U110-U111-U112</f>
        <v>-142</v>
      </c>
      <c r="V114" s="138">
        <f>V105+V106+V107-V109-V110-V111-V112</f>
        <v>0</v>
      </c>
      <c r="W114" s="138">
        <f>W105+W106+W107-W109-W110-W111-W112</f>
        <v>-5315</v>
      </c>
      <c r="X114" s="135">
        <f t="shared" si="12"/>
        <v>-142</v>
      </c>
      <c r="Y114" s="135">
        <f t="shared" si="13"/>
        <v>0</v>
      </c>
      <c r="Z114" s="135">
        <f t="shared" si="14"/>
        <v>-5315</v>
      </c>
    </row>
    <row r="115" spans="1:26" ht="24.75" customHeight="1">
      <c r="A115" s="130" t="s">
        <v>140</v>
      </c>
      <c r="B115" s="110" t="s">
        <v>141</v>
      </c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68">
        <v>239</v>
      </c>
      <c r="V115" s="68"/>
      <c r="W115" s="68">
        <v>197</v>
      </c>
      <c r="X115" s="47">
        <f t="shared" si="12"/>
        <v>239</v>
      </c>
      <c r="Y115" s="47">
        <f t="shared" si="13"/>
        <v>0</v>
      </c>
      <c r="Z115" s="47">
        <f t="shared" si="14"/>
        <v>197</v>
      </c>
    </row>
    <row r="116" spans="1:23" ht="18.75" customHeight="1">
      <c r="A116" s="130"/>
      <c r="B116" s="113" t="s">
        <v>142</v>
      </c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68"/>
      <c r="V116" s="68"/>
      <c r="W116" s="68"/>
    </row>
    <row r="117" spans="1:26" ht="24.75" customHeight="1">
      <c r="A117" s="130" t="s">
        <v>143</v>
      </c>
      <c r="B117" s="110" t="s">
        <v>144</v>
      </c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68"/>
      <c r="V117" s="68"/>
      <c r="W117" s="68"/>
      <c r="X117" s="47">
        <f>IF(U117="",0,U117)</f>
        <v>0</v>
      </c>
      <c r="Y117" s="47">
        <f>IF(V117="",0,V117)</f>
        <v>0</v>
      </c>
      <c r="Z117" s="47">
        <f>IF(W117="",0,W117)</f>
        <v>0</v>
      </c>
    </row>
    <row r="118" spans="1:23" ht="18.75" customHeight="1">
      <c r="A118" s="130"/>
      <c r="B118" s="113" t="s">
        <v>145</v>
      </c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68"/>
      <c r="V118" s="68"/>
      <c r="W118" s="68"/>
    </row>
    <row r="119" spans="1:26" ht="24.75" customHeight="1">
      <c r="A119" s="130" t="s">
        <v>146</v>
      </c>
      <c r="B119" s="110" t="s">
        <v>147</v>
      </c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68">
        <f>U115-U117</f>
        <v>239</v>
      </c>
      <c r="V119" s="68">
        <f>V115-V117</f>
        <v>0</v>
      </c>
      <c r="W119" s="68">
        <f>W115-W117</f>
        <v>197</v>
      </c>
      <c r="X119" s="47">
        <f aca="true" t="shared" si="15" ref="X119:X127">IF(U119="",0,U119)</f>
        <v>239</v>
      </c>
      <c r="Y119" s="47">
        <f aca="true" t="shared" si="16" ref="Y119:Y127">IF(V119="",0,V119)</f>
        <v>0</v>
      </c>
      <c r="Z119" s="47">
        <f aca="true" t="shared" si="17" ref="Z119:Z127">IF(W119="",0,W119)</f>
        <v>197</v>
      </c>
    </row>
    <row r="120" spans="1:26" ht="24.75" customHeight="1">
      <c r="A120" s="130" t="s">
        <v>148</v>
      </c>
      <c r="B120" s="110" t="s">
        <v>149</v>
      </c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68">
        <f>U114+U119</f>
        <v>97</v>
      </c>
      <c r="V120" s="68">
        <f>V114+V119</f>
        <v>0</v>
      </c>
      <c r="W120" s="68">
        <f>W114+W119</f>
        <v>-5118</v>
      </c>
      <c r="X120" s="47">
        <f t="shared" si="15"/>
        <v>97</v>
      </c>
      <c r="Y120" s="47">
        <f t="shared" si="16"/>
        <v>0</v>
      </c>
      <c r="Z120" s="47">
        <f t="shared" si="17"/>
        <v>-5118</v>
      </c>
    </row>
    <row r="121" spans="1:26" ht="24.75" customHeight="1">
      <c r="A121" s="130" t="s">
        <v>150</v>
      </c>
      <c r="B121" s="110" t="s">
        <v>151</v>
      </c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74">
        <v>8585</v>
      </c>
      <c r="V121" s="74"/>
      <c r="W121" s="74">
        <v>34505</v>
      </c>
      <c r="X121" s="47">
        <f t="shared" si="15"/>
        <v>8585</v>
      </c>
      <c r="Y121" s="47">
        <f t="shared" si="16"/>
        <v>0</v>
      </c>
      <c r="Z121" s="47">
        <f t="shared" si="17"/>
        <v>34505</v>
      </c>
    </row>
    <row r="122" spans="1:26" ht="24.75" customHeight="1">
      <c r="A122" s="130" t="s">
        <v>152</v>
      </c>
      <c r="B122" s="110" t="s">
        <v>153</v>
      </c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74"/>
      <c r="V122" s="74"/>
      <c r="W122" s="74">
        <v>1500</v>
      </c>
      <c r="X122" s="47">
        <f t="shared" si="15"/>
        <v>0</v>
      </c>
      <c r="Y122" s="47">
        <f t="shared" si="16"/>
        <v>0</v>
      </c>
      <c r="Z122" s="47">
        <f t="shared" si="17"/>
        <v>1500</v>
      </c>
    </row>
    <row r="123" spans="1:26" ht="24.75" customHeight="1">
      <c r="A123" s="130" t="s">
        <v>154</v>
      </c>
      <c r="B123" s="110" t="s">
        <v>155</v>
      </c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68">
        <f>U121-U122</f>
        <v>8585</v>
      </c>
      <c r="V123" s="68">
        <f>V121-V122</f>
        <v>0</v>
      </c>
      <c r="W123" s="68">
        <f>W121-W122</f>
        <v>33005</v>
      </c>
      <c r="X123" s="47">
        <f t="shared" si="15"/>
        <v>8585</v>
      </c>
      <c r="Y123" s="47">
        <f t="shared" si="16"/>
        <v>0</v>
      </c>
      <c r="Z123" s="47">
        <f t="shared" si="17"/>
        <v>33005</v>
      </c>
    </row>
    <row r="124" spans="1:26" ht="24.75" customHeight="1">
      <c r="A124" s="130" t="s">
        <v>156</v>
      </c>
      <c r="B124" s="110" t="s">
        <v>157</v>
      </c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68">
        <f>U120+U123</f>
        <v>8682</v>
      </c>
      <c r="V124" s="68">
        <f>V120+V123</f>
        <v>0</v>
      </c>
      <c r="W124" s="68">
        <f>W120+W123</f>
        <v>27887</v>
      </c>
      <c r="X124" s="47">
        <f t="shared" si="15"/>
        <v>8682</v>
      </c>
      <c r="Y124" s="47">
        <f t="shared" si="16"/>
        <v>0</v>
      </c>
      <c r="Z124" s="47">
        <f t="shared" si="17"/>
        <v>27887</v>
      </c>
    </row>
    <row r="125" spans="1:26" ht="24.75" customHeight="1">
      <c r="A125" s="130" t="s">
        <v>158</v>
      </c>
      <c r="B125" s="110" t="s">
        <v>159</v>
      </c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74"/>
      <c r="V125" s="74"/>
      <c r="W125" s="74"/>
      <c r="X125" s="47">
        <f t="shared" si="15"/>
        <v>0</v>
      </c>
      <c r="Y125" s="47">
        <f t="shared" si="16"/>
        <v>0</v>
      </c>
      <c r="Z125" s="47">
        <f t="shared" si="17"/>
        <v>0</v>
      </c>
    </row>
    <row r="126" spans="1:26" ht="24.75" customHeight="1">
      <c r="A126" s="130" t="s">
        <v>160</v>
      </c>
      <c r="B126" s="110" t="s">
        <v>161</v>
      </c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68">
        <f>U124-U125</f>
        <v>8682</v>
      </c>
      <c r="V126" s="68">
        <f>V124-V125</f>
        <v>0</v>
      </c>
      <c r="W126" s="68">
        <f>W124-W125</f>
        <v>27887</v>
      </c>
      <c r="X126" s="47">
        <f t="shared" si="15"/>
        <v>8682</v>
      </c>
      <c r="Y126" s="47">
        <f t="shared" si="16"/>
        <v>0</v>
      </c>
      <c r="Z126" s="47">
        <f t="shared" si="17"/>
        <v>27887</v>
      </c>
    </row>
    <row r="127" spans="1:26" ht="24.75" customHeight="1">
      <c r="A127" s="139" t="s">
        <v>162</v>
      </c>
      <c r="B127" s="140" t="s">
        <v>163</v>
      </c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2">
        <v>8682</v>
      </c>
      <c r="V127" s="142"/>
      <c r="W127" s="142">
        <v>27887</v>
      </c>
      <c r="X127" s="47">
        <f t="shared" si="15"/>
        <v>8682</v>
      </c>
      <c r="Y127" s="47">
        <f t="shared" si="16"/>
        <v>0</v>
      </c>
      <c r="Z127" s="47">
        <f t="shared" si="17"/>
        <v>27887</v>
      </c>
    </row>
    <row r="128" spans="1:23" s="3" customFormat="1" ht="15.75">
      <c r="A128" s="15"/>
      <c r="W128" s="59"/>
    </row>
    <row r="129" spans="1:23" s="3" customFormat="1" ht="21" customHeight="1">
      <c r="A129" s="322" t="str">
        <f>Borítólap!H30</f>
        <v>A közzétett adatok könyvvizsgálattal nincsenek alátámasztva.</v>
      </c>
      <c r="B129" s="322"/>
      <c r="C129" s="322"/>
      <c r="D129" s="322"/>
      <c r="E129" s="322"/>
      <c r="F129" s="322"/>
      <c r="G129" s="322"/>
      <c r="H129" s="322"/>
      <c r="I129" s="322"/>
      <c r="J129" s="322"/>
      <c r="K129" s="322"/>
      <c r="L129" s="322"/>
      <c r="M129" s="322"/>
      <c r="N129" s="322"/>
      <c r="O129" s="322"/>
      <c r="P129" s="322"/>
      <c r="Q129" s="322"/>
      <c r="R129" s="322"/>
      <c r="S129" s="322"/>
      <c r="T129" s="322"/>
      <c r="U129" s="322"/>
      <c r="V129" s="322"/>
      <c r="W129" s="322"/>
    </row>
    <row r="130" spans="1:23" s="3" customFormat="1" ht="15.75">
      <c r="A130" s="15"/>
      <c r="W130" s="59"/>
    </row>
    <row r="131" spans="1:23" s="3" customFormat="1" ht="15.75">
      <c r="A131" s="44" t="s">
        <v>164</v>
      </c>
      <c r="C131" s="15"/>
      <c r="D131" s="15"/>
      <c r="E131" s="45" t="str">
        <f>E41</f>
        <v>Eger, 2015. május 31.</v>
      </c>
      <c r="F131" s="45"/>
      <c r="G131" s="45"/>
      <c r="H131" s="45"/>
      <c r="I131" s="45"/>
      <c r="J131" s="45"/>
      <c r="K131" s="45"/>
      <c r="L131" s="45"/>
      <c r="M131" s="45"/>
      <c r="N131" s="45"/>
      <c r="U131" s="39"/>
      <c r="V131" s="45"/>
      <c r="W131" s="45"/>
    </row>
    <row r="132" spans="1:23" s="3" customFormat="1" ht="15.75">
      <c r="A132" s="15"/>
      <c r="Q132" s="10" t="s">
        <v>32</v>
      </c>
      <c r="R132" s="10"/>
      <c r="S132" s="10"/>
      <c r="U132" s="9"/>
      <c r="V132" s="9" t="s">
        <v>33</v>
      </c>
      <c r="W132" s="10"/>
    </row>
    <row r="133" spans="1:23" s="3" customFormat="1" ht="15.75">
      <c r="A133" s="15"/>
      <c r="U133" s="9"/>
      <c r="V133" s="9" t="s">
        <v>34</v>
      </c>
      <c r="W133" s="10"/>
    </row>
  </sheetData>
  <sheetProtection selectLockedCells="1" selectUnlockedCells="1"/>
  <mergeCells count="11">
    <mergeCell ref="B51:M51"/>
    <mergeCell ref="B59:T59"/>
    <mergeCell ref="A82:W82"/>
    <mergeCell ref="B91:R91"/>
    <mergeCell ref="B95:M95"/>
    <mergeCell ref="A129:W129"/>
    <mergeCell ref="B4:R4"/>
    <mergeCell ref="B8:M8"/>
    <mergeCell ref="B18:T18"/>
    <mergeCell ref="A39:W39"/>
    <mergeCell ref="B47:R47"/>
  </mergeCells>
  <printOptions horizontalCentered="1"/>
  <pageMargins left="0.39375" right="0.39375" top="0.7902777777777777" bottom="0.31527777777777777" header="0.5118055555555555" footer="0.5118055555555555"/>
  <pageSetup horizontalDpi="300" verticalDpi="300" orientation="portrait" paperSize="9" scale="77" r:id="rId1"/>
  <rowBreaks count="1" manualBreakCount="1">
    <brk id="8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28">
      <selection activeCell="I44" sqref="I44"/>
    </sheetView>
  </sheetViews>
  <sheetFormatPr defaultColWidth="9.140625" defaultRowHeight="12.75"/>
  <cols>
    <col min="1" max="1" width="9.140625" style="143" customWidth="1"/>
    <col min="2" max="2" width="8.57421875" style="143" customWidth="1"/>
    <col min="3" max="3" width="34.140625" style="143" customWidth="1"/>
    <col min="4" max="4" width="11.57421875" style="143" customWidth="1"/>
    <col min="5" max="5" width="11.28125" style="143" customWidth="1"/>
    <col min="6" max="6" width="10.7109375" style="143" customWidth="1"/>
    <col min="7" max="7" width="12.421875" style="143" customWidth="1"/>
    <col min="8" max="16384" width="9.140625" style="143" customWidth="1"/>
  </cols>
  <sheetData>
    <row r="1" spans="1:3" ht="15">
      <c r="A1" s="324" t="str">
        <f>Adatok!B2</f>
        <v>Kaslik Alapítvány</v>
      </c>
      <c r="B1" s="324"/>
      <c r="C1" s="324"/>
    </row>
    <row r="2" spans="1:3" ht="15">
      <c r="A2" s="324" t="str">
        <f>Adatok!B4</f>
        <v>3300 Eger, Meder utca 2/2.</v>
      </c>
      <c r="B2" s="324"/>
      <c r="C2" s="324"/>
    </row>
    <row r="3" spans="1:3" ht="15">
      <c r="A3" s="144"/>
      <c r="B3" s="145"/>
      <c r="C3" s="145"/>
    </row>
    <row r="4" spans="1:7" ht="12.75" customHeight="1">
      <c r="A4" s="325" t="s">
        <v>165</v>
      </c>
      <c r="B4" s="325"/>
      <c r="C4" s="325"/>
      <c r="D4" s="325"/>
      <c r="E4" s="325"/>
      <c r="F4" s="325"/>
      <c r="G4" s="325"/>
    </row>
    <row r="6" spans="1:7" ht="30">
      <c r="A6" s="146"/>
      <c r="B6" s="147" t="s">
        <v>166</v>
      </c>
      <c r="C6" s="148" t="s">
        <v>167</v>
      </c>
      <c r="D6" s="149" t="s">
        <v>168</v>
      </c>
      <c r="E6" s="149" t="s">
        <v>169</v>
      </c>
      <c r="F6" s="149" t="s">
        <v>170</v>
      </c>
      <c r="G6" s="149" t="s">
        <v>171</v>
      </c>
    </row>
    <row r="7" spans="1:7" ht="30">
      <c r="A7" s="150" t="s">
        <v>172</v>
      </c>
      <c r="B7" s="147">
        <v>1211</v>
      </c>
      <c r="C7" s="151" t="s">
        <v>173</v>
      </c>
      <c r="D7" s="152">
        <v>41590</v>
      </c>
      <c r="E7" s="153">
        <v>611260</v>
      </c>
      <c r="F7" s="153">
        <v>0</v>
      </c>
      <c r="G7" s="153">
        <v>611260</v>
      </c>
    </row>
    <row r="8" spans="1:7" ht="14.25">
      <c r="A8" s="146"/>
      <c r="B8" s="154"/>
      <c r="C8" s="155" t="s">
        <v>174</v>
      </c>
      <c r="D8" s="156"/>
      <c r="E8" s="157">
        <f>SUM(E7)</f>
        <v>611260</v>
      </c>
      <c r="F8" s="157">
        <f>SUM(F7)</f>
        <v>0</v>
      </c>
      <c r="G8" s="157">
        <f>SUM(G7)</f>
        <v>611260</v>
      </c>
    </row>
    <row r="9" spans="1:7" ht="15">
      <c r="A9" s="146"/>
      <c r="B9" s="147"/>
      <c r="C9" s="151"/>
      <c r="D9" s="152"/>
      <c r="E9" s="153"/>
      <c r="F9" s="153"/>
      <c r="G9" s="153"/>
    </row>
    <row r="10" spans="1:7" ht="15">
      <c r="A10" s="146"/>
      <c r="B10" s="147">
        <v>1231</v>
      </c>
      <c r="C10" s="158" t="s">
        <v>175</v>
      </c>
      <c r="D10" s="152">
        <v>41590</v>
      </c>
      <c r="E10" s="153">
        <v>11550000</v>
      </c>
      <c r="F10" s="153">
        <v>118981</v>
      </c>
      <c r="G10" s="153">
        <f>E10-F10</f>
        <v>11431019</v>
      </c>
    </row>
    <row r="11" spans="1:7" ht="15">
      <c r="A11" s="146"/>
      <c r="B11" s="147"/>
      <c r="C11" s="158" t="s">
        <v>176</v>
      </c>
      <c r="D11" s="152">
        <v>41778</v>
      </c>
      <c r="E11" s="153">
        <v>-11550000</v>
      </c>
      <c r="F11" s="153">
        <v>-118981</v>
      </c>
      <c r="G11" s="153">
        <v>-11431019</v>
      </c>
    </row>
    <row r="12" spans="1:7" ht="30">
      <c r="A12" s="146"/>
      <c r="B12" s="147">
        <v>1231</v>
      </c>
      <c r="C12" s="158" t="s">
        <v>177</v>
      </c>
      <c r="D12" s="152">
        <v>41590</v>
      </c>
      <c r="E12" s="153">
        <v>5800000</v>
      </c>
      <c r="F12" s="153">
        <v>131890</v>
      </c>
      <c r="G12" s="153">
        <f>E12-F12</f>
        <v>5668110</v>
      </c>
    </row>
    <row r="13" spans="1:7" ht="30">
      <c r="A13" s="146"/>
      <c r="B13" s="147">
        <v>1231</v>
      </c>
      <c r="C13" s="158" t="s">
        <v>178</v>
      </c>
      <c r="D13" s="152">
        <v>41590</v>
      </c>
      <c r="E13" s="153">
        <v>11500000</v>
      </c>
      <c r="F13" s="153">
        <v>89480</v>
      </c>
      <c r="G13" s="153">
        <f>E13-F13</f>
        <v>11410520</v>
      </c>
    </row>
    <row r="14" spans="1:7" ht="15">
      <c r="A14" s="146"/>
      <c r="B14" s="147"/>
      <c r="C14" s="158" t="s">
        <v>176</v>
      </c>
      <c r="D14" s="152">
        <v>41732</v>
      </c>
      <c r="E14" s="153">
        <v>-11500000</v>
      </c>
      <c r="F14" s="153">
        <v>-89480</v>
      </c>
      <c r="G14" s="153">
        <f>-11410520</f>
        <v>-11410520</v>
      </c>
    </row>
    <row r="15" spans="1:7" ht="15">
      <c r="A15" s="146"/>
      <c r="B15" s="147">
        <v>1231</v>
      </c>
      <c r="C15" s="151" t="s">
        <v>179</v>
      </c>
      <c r="D15" s="152">
        <v>41590</v>
      </c>
      <c r="E15" s="158">
        <v>375000</v>
      </c>
      <c r="F15" s="153">
        <v>8527</v>
      </c>
      <c r="G15" s="153">
        <f>E15-F15</f>
        <v>366473</v>
      </c>
    </row>
    <row r="16" spans="1:7" ht="14.25">
      <c r="A16" s="146"/>
      <c r="B16" s="154"/>
      <c r="C16" s="155" t="s">
        <v>180</v>
      </c>
      <c r="D16" s="159"/>
      <c r="E16" s="157">
        <f>SUM(E10:E15)</f>
        <v>6175000</v>
      </c>
      <c r="F16" s="157">
        <f>SUM(F10:F15)</f>
        <v>140417</v>
      </c>
      <c r="G16" s="157">
        <f>SUM(G10:G15)</f>
        <v>6034583</v>
      </c>
    </row>
    <row r="17" spans="1:7" ht="15">
      <c r="A17" s="160"/>
      <c r="B17" s="161"/>
      <c r="C17" s="162" t="s">
        <v>181</v>
      </c>
      <c r="D17" s="163"/>
      <c r="E17" s="164">
        <f>E8+E16</f>
        <v>6786260</v>
      </c>
      <c r="F17" s="164">
        <f>F8+F16</f>
        <v>140417</v>
      </c>
      <c r="G17" s="164">
        <f>G8+G16</f>
        <v>6645843</v>
      </c>
    </row>
    <row r="18" spans="1:7" ht="15">
      <c r="A18" s="160"/>
      <c r="B18" s="161"/>
      <c r="C18" s="162"/>
      <c r="D18" s="163"/>
      <c r="E18" s="164"/>
      <c r="F18" s="164"/>
      <c r="G18" s="164"/>
    </row>
    <row r="19" spans="1:7" ht="15">
      <c r="A19" s="160">
        <v>143</v>
      </c>
      <c r="B19" s="161"/>
      <c r="C19" s="162" t="s">
        <v>182</v>
      </c>
      <c r="D19" s="163">
        <v>41978</v>
      </c>
      <c r="E19" s="164">
        <v>353784</v>
      </c>
      <c r="F19" s="164">
        <v>3795</v>
      </c>
      <c r="G19" s="164">
        <v>349989</v>
      </c>
    </row>
    <row r="20" spans="1:7" ht="15">
      <c r="A20" s="160"/>
      <c r="B20" s="161"/>
      <c r="C20" s="162"/>
      <c r="D20" s="163"/>
      <c r="E20" s="164"/>
      <c r="F20" s="164"/>
      <c r="G20" s="164"/>
    </row>
    <row r="21" spans="1:7" ht="15">
      <c r="A21" s="160" t="s">
        <v>183</v>
      </c>
      <c r="B21" s="161"/>
      <c r="C21" s="162" t="s">
        <v>184</v>
      </c>
      <c r="D21" s="163"/>
      <c r="E21" s="164">
        <f>E17+E19</f>
        <v>7140044</v>
      </c>
      <c r="F21" s="164">
        <f>F17+F19</f>
        <v>144212</v>
      </c>
      <c r="G21" s="164">
        <f>G17+G19</f>
        <v>6995832</v>
      </c>
    </row>
    <row r="22" spans="1:7" ht="12.75">
      <c r="A22" s="146"/>
      <c r="B22" s="146"/>
      <c r="C22" s="146"/>
      <c r="D22" s="146"/>
      <c r="E22" s="146"/>
      <c r="F22" s="146"/>
      <c r="G22" s="146"/>
    </row>
    <row r="23" spans="1:7" ht="30">
      <c r="A23" s="165" t="s">
        <v>172</v>
      </c>
      <c r="B23" s="166" t="s">
        <v>185</v>
      </c>
      <c r="C23" s="167" t="s">
        <v>167</v>
      </c>
      <c r="D23" s="166"/>
      <c r="E23" s="168"/>
      <c r="F23" s="168"/>
      <c r="G23" s="169"/>
    </row>
    <row r="24" spans="1:7" ht="15">
      <c r="A24" s="170" t="s">
        <v>186</v>
      </c>
      <c r="B24" s="171">
        <v>366</v>
      </c>
      <c r="C24" s="172" t="s">
        <v>187</v>
      </c>
      <c r="D24" s="166"/>
      <c r="E24" s="168"/>
      <c r="F24" s="168"/>
      <c r="G24" s="153">
        <v>21000000</v>
      </c>
    </row>
    <row r="25" spans="1:7" ht="15">
      <c r="A25" s="173"/>
      <c r="B25" s="171"/>
      <c r="C25" s="172"/>
      <c r="D25" s="166"/>
      <c r="E25" s="168"/>
      <c r="F25" s="168"/>
      <c r="G25" s="153"/>
    </row>
    <row r="26" spans="1:7" ht="15">
      <c r="A26" s="174" t="s">
        <v>188</v>
      </c>
      <c r="B26" s="160">
        <v>3811</v>
      </c>
      <c r="C26" s="175" t="s">
        <v>189</v>
      </c>
      <c r="D26" s="175"/>
      <c r="E26" s="176"/>
      <c r="F26" s="177"/>
      <c r="G26" s="153">
        <v>21285</v>
      </c>
    </row>
    <row r="27" spans="1:7" ht="15">
      <c r="A27" s="160" t="s">
        <v>188</v>
      </c>
      <c r="B27" s="160">
        <v>3841</v>
      </c>
      <c r="C27" s="175" t="s">
        <v>190</v>
      </c>
      <c r="D27" s="175"/>
      <c r="E27" s="176"/>
      <c r="F27" s="178"/>
      <c r="G27" s="153">
        <v>1412414</v>
      </c>
    </row>
    <row r="28" spans="1:7" ht="15">
      <c r="A28" s="160" t="s">
        <v>188</v>
      </c>
      <c r="B28" s="160">
        <v>3841</v>
      </c>
      <c r="C28" s="175" t="s">
        <v>191</v>
      </c>
      <c r="D28" s="175"/>
      <c r="E28" s="146"/>
      <c r="F28" s="146"/>
      <c r="G28" s="153">
        <v>242794</v>
      </c>
    </row>
    <row r="29" spans="1:7" ht="15">
      <c r="A29" s="160" t="s">
        <v>188</v>
      </c>
      <c r="B29" s="160">
        <v>3841</v>
      </c>
      <c r="C29" s="175" t="s">
        <v>192</v>
      </c>
      <c r="D29" s="175"/>
      <c r="E29" s="146"/>
      <c r="F29" s="146"/>
      <c r="G29" s="153">
        <v>496</v>
      </c>
    </row>
    <row r="30" spans="1:7" ht="15">
      <c r="A30" s="146"/>
      <c r="B30" s="160"/>
      <c r="C30" s="179" t="s">
        <v>193</v>
      </c>
      <c r="D30" s="146"/>
      <c r="E30" s="146"/>
      <c r="F30" s="146"/>
      <c r="G30" s="180">
        <f>SUM(G26:G29)</f>
        <v>1676989</v>
      </c>
    </row>
    <row r="31" spans="1:7" ht="15">
      <c r="A31" s="160"/>
      <c r="B31" s="160"/>
      <c r="C31" s="175"/>
      <c r="D31" s="146"/>
      <c r="E31" s="146"/>
      <c r="F31" s="146"/>
      <c r="G31" s="181"/>
    </row>
    <row r="32" spans="1:7" ht="15">
      <c r="A32" s="160"/>
      <c r="B32" s="160">
        <v>3731</v>
      </c>
      <c r="C32" s="182" t="s">
        <v>194</v>
      </c>
      <c r="D32" s="146"/>
      <c r="E32" s="146"/>
      <c r="F32" s="146"/>
      <c r="G32" s="183">
        <v>392298</v>
      </c>
    </row>
    <row r="33" spans="1:7" ht="15">
      <c r="A33" s="160"/>
      <c r="B33" s="160">
        <v>3732</v>
      </c>
      <c r="C33" s="175" t="s">
        <v>195</v>
      </c>
      <c r="D33" s="146"/>
      <c r="E33" s="146"/>
      <c r="F33" s="146"/>
      <c r="G33" s="153">
        <v>37500</v>
      </c>
    </row>
    <row r="34" spans="1:7" ht="30">
      <c r="A34" s="160"/>
      <c r="B34" s="160">
        <v>3733</v>
      </c>
      <c r="C34" s="182" t="s">
        <v>196</v>
      </c>
      <c r="D34" s="184" t="s">
        <v>197</v>
      </c>
      <c r="E34" s="146"/>
      <c r="F34" s="146"/>
      <c r="G34" s="153">
        <v>1622159</v>
      </c>
    </row>
    <row r="35" spans="1:7" ht="15">
      <c r="A35" s="160"/>
      <c r="B35" s="160">
        <v>3735</v>
      </c>
      <c r="C35" s="182" t="s">
        <v>198</v>
      </c>
      <c r="D35" s="184"/>
      <c r="E35" s="146"/>
      <c r="F35" s="146"/>
      <c r="G35" s="153">
        <v>4486428</v>
      </c>
    </row>
    <row r="36" spans="1:7" ht="15">
      <c r="A36" s="160"/>
      <c r="B36" s="160">
        <v>3736</v>
      </c>
      <c r="C36" s="182" t="s">
        <v>199</v>
      </c>
      <c r="D36" s="184"/>
      <c r="E36" s="146"/>
      <c r="F36" s="146"/>
      <c r="G36" s="153">
        <v>8000000</v>
      </c>
    </row>
    <row r="37" spans="1:7" ht="14.25">
      <c r="A37" s="185" t="s">
        <v>200</v>
      </c>
      <c r="B37" s="185"/>
      <c r="C37" s="179" t="s">
        <v>201</v>
      </c>
      <c r="D37" s="186"/>
      <c r="E37" s="186"/>
      <c r="F37" s="186"/>
      <c r="G37" s="157">
        <f>G32+G33+G34+G35+G36</f>
        <v>14538385</v>
      </c>
    </row>
    <row r="38" spans="2:7" ht="15">
      <c r="B38" s="160"/>
      <c r="C38" s="175"/>
      <c r="D38" s="146"/>
      <c r="E38" s="146"/>
      <c r="F38" s="146"/>
      <c r="G38" s="153"/>
    </row>
    <row r="39" spans="1:7" ht="15">
      <c r="A39" s="160" t="s">
        <v>202</v>
      </c>
      <c r="B39" s="160">
        <v>411</v>
      </c>
      <c r="C39" s="175" t="s">
        <v>203</v>
      </c>
      <c r="D39" s="146"/>
      <c r="E39" s="146"/>
      <c r="F39" s="146"/>
      <c r="G39" s="153">
        <v>1000000</v>
      </c>
    </row>
    <row r="40" spans="1:7" ht="15">
      <c r="A40" s="160" t="s">
        <v>204</v>
      </c>
      <c r="B40" s="160">
        <v>413</v>
      </c>
      <c r="C40" s="175" t="s">
        <v>205</v>
      </c>
      <c r="D40" s="146"/>
      <c r="E40" s="146"/>
      <c r="F40" s="146"/>
      <c r="G40" s="153">
        <v>8677720</v>
      </c>
    </row>
    <row r="41" spans="1:7" ht="15">
      <c r="A41" s="160"/>
      <c r="B41" s="146"/>
      <c r="C41" s="175" t="s">
        <v>206</v>
      </c>
      <c r="D41" s="146"/>
      <c r="E41" s="146"/>
      <c r="F41" s="146"/>
      <c r="G41" s="153"/>
    </row>
    <row r="42" spans="1:7" s="188" customFormat="1" ht="15">
      <c r="A42" s="160" t="s">
        <v>207</v>
      </c>
      <c r="B42" s="160"/>
      <c r="C42" s="187" t="s">
        <v>208</v>
      </c>
      <c r="D42" s="160"/>
      <c r="E42" s="160"/>
      <c r="F42" s="160"/>
      <c r="G42" s="153">
        <v>27887643</v>
      </c>
    </row>
    <row r="43" spans="1:7" ht="12.75">
      <c r="A43" s="169"/>
      <c r="B43" s="169"/>
      <c r="C43" s="169"/>
      <c r="D43" s="169"/>
      <c r="E43" s="169"/>
      <c r="F43" s="169"/>
      <c r="G43" s="169"/>
    </row>
    <row r="44" spans="1:7" ht="15">
      <c r="A44" s="187" t="s">
        <v>162</v>
      </c>
      <c r="B44" s="187">
        <v>48133</v>
      </c>
      <c r="C44" s="187" t="s">
        <v>209</v>
      </c>
      <c r="D44" s="187"/>
      <c r="E44" s="187"/>
      <c r="F44" s="146"/>
      <c r="G44" s="146"/>
    </row>
    <row r="45" spans="1:7" ht="15">
      <c r="A45" s="187"/>
      <c r="B45" s="187"/>
      <c r="C45" s="187" t="s">
        <v>210</v>
      </c>
      <c r="D45" s="187"/>
      <c r="E45" s="187"/>
      <c r="F45" s="146"/>
      <c r="G45" s="153">
        <v>6645843</v>
      </c>
    </row>
  </sheetData>
  <sheetProtection selectLockedCells="1" selectUnlockedCells="1"/>
  <mergeCells count="3">
    <mergeCell ref="A1:C1"/>
    <mergeCell ref="A2:C2"/>
    <mergeCell ref="A4:G4"/>
  </mergeCells>
  <printOptions horizontalCentered="1"/>
  <pageMargins left="0.31527777777777777" right="0.31527777777777777" top="0.3541666666666667" bottom="0.354166666666666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9.140625" style="189" customWidth="1"/>
    <col min="2" max="2" width="39.421875" style="189" customWidth="1"/>
    <col min="3" max="3" width="14.7109375" style="189" customWidth="1"/>
    <col min="4" max="4" width="12.7109375" style="189" customWidth="1"/>
    <col min="5" max="16384" width="9.140625" style="189" customWidth="1"/>
  </cols>
  <sheetData>
    <row r="1" spans="1:3" ht="15">
      <c r="A1" s="190" t="str">
        <f>Adatok!B2</f>
        <v>Kaslik Alapítvány</v>
      </c>
      <c r="B1" s="190"/>
      <c r="C1" s="191"/>
    </row>
    <row r="2" spans="1:3" ht="15">
      <c r="A2" s="190" t="str">
        <f>Adatok!B4</f>
        <v>3300 Eger, Meder utca 2/2.</v>
      </c>
      <c r="B2" s="190"/>
      <c r="C2" s="191"/>
    </row>
    <row r="3" spans="1:3" ht="15">
      <c r="A3" s="192"/>
      <c r="B3" s="192"/>
      <c r="C3" s="191"/>
    </row>
    <row r="4" spans="1:3" ht="15">
      <c r="A4" s="326" t="s">
        <v>211</v>
      </c>
      <c r="B4" s="326"/>
      <c r="C4" s="326"/>
    </row>
    <row r="5" ht="15">
      <c r="C5" s="191"/>
    </row>
    <row r="6" spans="1:3" ht="30">
      <c r="A6" s="193" t="s">
        <v>185</v>
      </c>
      <c r="B6" s="194" t="s">
        <v>167</v>
      </c>
      <c r="C6" s="194" t="s">
        <v>212</v>
      </c>
    </row>
    <row r="7" spans="1:3" ht="15">
      <c r="A7" s="195">
        <v>913</v>
      </c>
      <c r="B7" s="195" t="s">
        <v>213</v>
      </c>
      <c r="C7" s="196">
        <v>20000</v>
      </c>
    </row>
    <row r="8" spans="1:3" ht="15">
      <c r="A8" s="195">
        <v>9611</v>
      </c>
      <c r="B8" s="195" t="s">
        <v>214</v>
      </c>
      <c r="C8" s="196">
        <v>20300000</v>
      </c>
    </row>
    <row r="9" spans="1:3" ht="15">
      <c r="A9" s="195">
        <v>9699</v>
      </c>
      <c r="B9" s="195" t="s">
        <v>215</v>
      </c>
      <c r="C9" s="196">
        <v>1</v>
      </c>
    </row>
    <row r="10" spans="1:3" ht="15">
      <c r="A10" s="195">
        <v>972</v>
      </c>
      <c r="B10" s="195" t="s">
        <v>216</v>
      </c>
      <c r="C10" s="196">
        <f>21961+151084</f>
        <v>173045</v>
      </c>
    </row>
    <row r="11" spans="1:3" ht="15">
      <c r="A11" s="195">
        <v>973</v>
      </c>
      <c r="B11" s="195" t="s">
        <v>217</v>
      </c>
      <c r="C11" s="196">
        <v>24122</v>
      </c>
    </row>
    <row r="12" spans="1:3" ht="15">
      <c r="A12" s="195">
        <v>984</v>
      </c>
      <c r="B12" s="195" t="s">
        <v>218</v>
      </c>
      <c r="C12" s="196">
        <f>34505353-C13-C14-C15</f>
        <v>1331934</v>
      </c>
    </row>
    <row r="13" spans="1:3" ht="15">
      <c r="A13" s="195">
        <v>984</v>
      </c>
      <c r="B13" s="195" t="s">
        <v>219</v>
      </c>
      <c r="C13" s="196">
        <v>10063070</v>
      </c>
    </row>
    <row r="14" spans="1:4" ht="15">
      <c r="A14" s="195">
        <v>984</v>
      </c>
      <c r="B14" s="195" t="s">
        <v>220</v>
      </c>
      <c r="C14" s="196">
        <v>22986849</v>
      </c>
      <c r="D14" s="191"/>
    </row>
    <row r="15" spans="1:4" ht="15">
      <c r="A15" s="195">
        <v>984</v>
      </c>
      <c r="B15" s="195" t="s">
        <v>221</v>
      </c>
      <c r="C15" s="196">
        <v>123500</v>
      </c>
      <c r="D15" s="191"/>
    </row>
    <row r="16" spans="1:3" ht="15">
      <c r="A16" s="195"/>
      <c r="B16" s="197" t="s">
        <v>222</v>
      </c>
      <c r="C16" s="198">
        <f>SUM(C7:C15)</f>
        <v>55022521</v>
      </c>
    </row>
    <row r="17" spans="1:3" ht="15">
      <c r="A17" s="195"/>
      <c r="B17" s="195"/>
      <c r="C17" s="196"/>
    </row>
    <row r="18" spans="1:3" ht="15">
      <c r="A18" s="195">
        <v>51311</v>
      </c>
      <c r="B18" s="195" t="s">
        <v>223</v>
      </c>
      <c r="C18" s="196">
        <v>1904</v>
      </c>
    </row>
    <row r="19" spans="1:3" ht="15">
      <c r="A19" s="195">
        <v>51312</v>
      </c>
      <c r="B19" s="195" t="s">
        <v>224</v>
      </c>
      <c r="C19" s="196">
        <v>51527</v>
      </c>
    </row>
    <row r="20" spans="1:3" ht="15">
      <c r="A20" s="195">
        <v>51313</v>
      </c>
      <c r="B20" s="195" t="s">
        <v>225</v>
      </c>
      <c r="C20" s="196">
        <v>-8035</v>
      </c>
    </row>
    <row r="21" spans="1:3" ht="15">
      <c r="A21" s="195">
        <v>51314</v>
      </c>
      <c r="B21" s="195" t="s">
        <v>226</v>
      </c>
      <c r="C21" s="196">
        <v>43500</v>
      </c>
    </row>
    <row r="22" spans="1:3" ht="15">
      <c r="A22" s="195">
        <v>5133</v>
      </c>
      <c r="B22" s="195" t="s">
        <v>227</v>
      </c>
      <c r="C22" s="196">
        <v>24110</v>
      </c>
    </row>
    <row r="23" spans="1:3" ht="15">
      <c r="A23" s="195">
        <v>5139</v>
      </c>
      <c r="B23" s="195" t="s">
        <v>228</v>
      </c>
      <c r="C23" s="196">
        <v>52125</v>
      </c>
    </row>
    <row r="24" spans="1:3" ht="15">
      <c r="A24" s="195">
        <v>523</v>
      </c>
      <c r="B24" s="195" t="s">
        <v>229</v>
      </c>
      <c r="C24" s="196">
        <v>83475</v>
      </c>
    </row>
    <row r="25" spans="1:3" ht="15">
      <c r="A25" s="195">
        <v>524</v>
      </c>
      <c r="B25" s="195" t="s">
        <v>230</v>
      </c>
      <c r="C25" s="196">
        <v>30480</v>
      </c>
    </row>
    <row r="26" spans="1:3" ht="15">
      <c r="A26" s="195">
        <v>526</v>
      </c>
      <c r="B26" s="195" t="s">
        <v>231</v>
      </c>
      <c r="C26" s="196">
        <v>59455</v>
      </c>
    </row>
    <row r="27" spans="1:3" ht="15">
      <c r="A27" s="195">
        <v>527</v>
      </c>
      <c r="B27" s="195" t="s">
        <v>232</v>
      </c>
      <c r="C27" s="196">
        <v>1160</v>
      </c>
    </row>
    <row r="28" spans="1:3" ht="15">
      <c r="A28" s="195">
        <v>5299</v>
      </c>
      <c r="B28" s="195" t="s">
        <v>233</v>
      </c>
      <c r="C28" s="196">
        <v>868470</v>
      </c>
    </row>
    <row r="29" spans="1:3" ht="15">
      <c r="A29" s="195">
        <v>531</v>
      </c>
      <c r="B29" s="195" t="s">
        <v>234</v>
      </c>
      <c r="C29" s="196">
        <v>18750</v>
      </c>
    </row>
    <row r="30" spans="1:3" ht="15">
      <c r="A30" s="195">
        <v>532</v>
      </c>
      <c r="B30" s="195" t="s">
        <v>235</v>
      </c>
      <c r="C30" s="196">
        <v>145581</v>
      </c>
    </row>
    <row r="31" spans="1:3" ht="15">
      <c r="A31" s="195">
        <v>553</v>
      </c>
      <c r="B31" s="195" t="s">
        <v>236</v>
      </c>
      <c r="C31" s="196">
        <v>35200</v>
      </c>
    </row>
    <row r="32" spans="1:3" ht="15">
      <c r="A32" s="195">
        <v>571</v>
      </c>
      <c r="B32" s="195" t="s">
        <v>237</v>
      </c>
      <c r="C32" s="196">
        <v>272605</v>
      </c>
    </row>
    <row r="33" spans="1:3" ht="15">
      <c r="A33" s="195">
        <v>572</v>
      </c>
      <c r="B33" s="195" t="s">
        <v>238</v>
      </c>
      <c r="C33" s="196">
        <v>34416</v>
      </c>
    </row>
    <row r="34" spans="1:3" ht="15">
      <c r="A34" s="195">
        <v>8611</v>
      </c>
      <c r="B34" s="195" t="s">
        <v>239</v>
      </c>
      <c r="C34" s="196">
        <v>22841539</v>
      </c>
    </row>
    <row r="35" spans="1:3" ht="15">
      <c r="A35" s="195">
        <v>8662</v>
      </c>
      <c r="B35" s="195" t="s">
        <v>240</v>
      </c>
      <c r="C35" s="196">
        <v>2000</v>
      </c>
    </row>
    <row r="36" spans="1:3" ht="15">
      <c r="A36" s="195">
        <v>8691</v>
      </c>
      <c r="B36" s="195" t="s">
        <v>241</v>
      </c>
      <c r="C36" s="196">
        <v>1080000</v>
      </c>
    </row>
    <row r="37" spans="1:3" ht="15">
      <c r="A37" s="195">
        <v>8699</v>
      </c>
      <c r="B37" s="195" t="s">
        <v>242</v>
      </c>
      <c r="C37" s="196">
        <v>26</v>
      </c>
    </row>
    <row r="38" spans="1:3" ht="15">
      <c r="A38" s="195">
        <v>8891</v>
      </c>
      <c r="B38" s="195" t="s">
        <v>243</v>
      </c>
      <c r="C38" s="196">
        <v>1500000</v>
      </c>
    </row>
    <row r="39" spans="1:3" ht="15">
      <c r="A39" s="195"/>
      <c r="B39" s="195" t="s">
        <v>244</v>
      </c>
      <c r="C39" s="196">
        <f>SUM(C18:C38)</f>
        <v>27138288</v>
      </c>
    </row>
    <row r="40" spans="1:3" ht="15">
      <c r="A40" s="195"/>
      <c r="B40" s="195"/>
      <c r="C40" s="196"/>
    </row>
    <row r="41" spans="1:3" ht="15">
      <c r="A41" s="195"/>
      <c r="B41" s="195" t="s">
        <v>245</v>
      </c>
      <c r="C41" s="196">
        <f>C16-C39</f>
        <v>27884233</v>
      </c>
    </row>
    <row r="42" spans="1:3" ht="15">
      <c r="A42" s="199"/>
      <c r="B42" s="199"/>
      <c r="C42" s="200"/>
    </row>
    <row r="43" spans="1:3" ht="15">
      <c r="A43" s="199"/>
      <c r="B43" s="199"/>
      <c r="C43" s="200"/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0">
      <selection activeCell="O6" sqref="O6"/>
    </sheetView>
  </sheetViews>
  <sheetFormatPr defaultColWidth="9.140625" defaultRowHeight="12.75"/>
  <cols>
    <col min="1" max="1" width="6.00390625" style="201" customWidth="1"/>
    <col min="2" max="2" width="32.28125" style="201" customWidth="1"/>
    <col min="3" max="3" width="13.140625" style="201" customWidth="1"/>
    <col min="4" max="4" width="7.28125" style="201" customWidth="1"/>
    <col min="5" max="5" width="6.140625" style="201" customWidth="1"/>
    <col min="6" max="6" width="15.00390625" style="201" customWidth="1"/>
    <col min="7" max="7" width="5.7109375" style="201" customWidth="1"/>
    <col min="8" max="8" width="6.57421875" style="201" customWidth="1"/>
    <col min="9" max="9" width="7.28125" style="201" customWidth="1"/>
    <col min="10" max="10" width="11.421875" style="201" customWidth="1"/>
    <col min="11" max="11" width="10.140625" style="201" customWidth="1"/>
    <col min="12" max="12" width="14.140625" style="201" customWidth="1"/>
    <col min="13" max="16384" width="9.140625" style="201" customWidth="1"/>
  </cols>
  <sheetData>
    <row r="1" spans="1:13" ht="15.75">
      <c r="A1" s="202" t="s">
        <v>1</v>
      </c>
      <c r="B1" s="202"/>
      <c r="C1" s="202"/>
      <c r="D1" s="203"/>
      <c r="E1" s="204"/>
      <c r="F1" s="203"/>
      <c r="G1" s="203"/>
      <c r="H1" s="203"/>
      <c r="I1" s="203"/>
      <c r="J1" s="203"/>
      <c r="K1" s="203"/>
      <c r="L1" s="203"/>
      <c r="M1" s="203"/>
    </row>
    <row r="2" spans="1:13" ht="15.75">
      <c r="A2" s="202"/>
      <c r="B2" s="202"/>
      <c r="C2" s="202"/>
      <c r="D2" s="203"/>
      <c r="E2" s="204"/>
      <c r="F2" s="203"/>
      <c r="G2" s="203"/>
      <c r="H2" s="203"/>
      <c r="I2" s="203"/>
      <c r="J2" s="203"/>
      <c r="K2" s="203"/>
      <c r="L2" s="203"/>
      <c r="M2" s="203"/>
    </row>
    <row r="3" spans="1:13" ht="42" customHeight="1">
      <c r="A3" s="327" t="s">
        <v>246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</row>
    <row r="4" spans="1:13" ht="15.75">
      <c r="A4" s="205"/>
      <c r="B4" s="205"/>
      <c r="C4" s="205"/>
      <c r="D4" s="205"/>
      <c r="E4" s="206"/>
      <c r="F4" s="205"/>
      <c r="G4" s="205"/>
      <c r="H4" s="205"/>
      <c r="I4" s="205"/>
      <c r="J4" s="205"/>
      <c r="K4" s="205"/>
      <c r="L4" s="205"/>
      <c r="M4" s="203"/>
    </row>
    <row r="5" spans="1:13" ht="34.5" customHeight="1">
      <c r="A5" s="207" t="s">
        <v>166</v>
      </c>
      <c r="B5" s="208" t="s">
        <v>167</v>
      </c>
      <c r="C5" s="207" t="s">
        <v>168</v>
      </c>
      <c r="D5" s="207" t="s">
        <v>247</v>
      </c>
      <c r="E5" s="209" t="s">
        <v>248</v>
      </c>
      <c r="F5" s="207" t="s">
        <v>169</v>
      </c>
      <c r="G5" s="207" t="s">
        <v>249</v>
      </c>
      <c r="H5" s="207" t="s">
        <v>250</v>
      </c>
      <c r="I5" s="207" t="s">
        <v>251</v>
      </c>
      <c r="J5" s="207" t="s">
        <v>252</v>
      </c>
      <c r="K5" s="207" t="s">
        <v>170</v>
      </c>
      <c r="L5" s="207" t="s">
        <v>171</v>
      </c>
      <c r="M5" s="207" t="s">
        <v>253</v>
      </c>
    </row>
    <row r="6" spans="1:13" ht="15.75">
      <c r="A6" s="207">
        <v>1211</v>
      </c>
      <c r="B6" s="210" t="s">
        <v>173</v>
      </c>
      <c r="C6" s="211">
        <v>41590</v>
      </c>
      <c r="D6" s="207"/>
      <c r="E6" s="209"/>
      <c r="F6" s="212">
        <v>611260</v>
      </c>
      <c r="G6" s="212"/>
      <c r="H6" s="212"/>
      <c r="I6" s="212">
        <v>0</v>
      </c>
      <c r="J6" s="212">
        <v>0</v>
      </c>
      <c r="K6" s="212">
        <v>0</v>
      </c>
      <c r="L6" s="212">
        <v>611260</v>
      </c>
      <c r="M6" s="207"/>
    </row>
    <row r="7" spans="1:13" s="218" customFormat="1" ht="15.75">
      <c r="A7" s="213"/>
      <c r="B7" s="214" t="s">
        <v>174</v>
      </c>
      <c r="C7" s="215"/>
      <c r="D7" s="213"/>
      <c r="E7" s="216"/>
      <c r="F7" s="217">
        <f aca="true" t="shared" si="0" ref="F7:L7">SUM(F6)</f>
        <v>611260</v>
      </c>
      <c r="G7" s="217">
        <f t="shared" si="0"/>
        <v>0</v>
      </c>
      <c r="H7" s="217">
        <f t="shared" si="0"/>
        <v>0</v>
      </c>
      <c r="I7" s="217">
        <f t="shared" si="0"/>
        <v>0</v>
      </c>
      <c r="J7" s="217">
        <f t="shared" si="0"/>
        <v>0</v>
      </c>
      <c r="K7" s="217">
        <f t="shared" si="0"/>
        <v>0</v>
      </c>
      <c r="L7" s="217">
        <f t="shared" si="0"/>
        <v>611260</v>
      </c>
      <c r="M7" s="213"/>
    </row>
    <row r="8" spans="1:13" ht="15.75">
      <c r="A8" s="207"/>
      <c r="B8" s="210"/>
      <c r="C8" s="211"/>
      <c r="D8" s="207"/>
      <c r="E8" s="209"/>
      <c r="F8" s="212"/>
      <c r="G8" s="212"/>
      <c r="H8" s="212"/>
      <c r="I8" s="212"/>
      <c r="J8" s="212"/>
      <c r="K8" s="212"/>
      <c r="L8" s="212"/>
      <c r="M8" s="207"/>
    </row>
    <row r="9" spans="1:13" ht="15.75">
      <c r="A9" s="207">
        <v>1231</v>
      </c>
      <c r="B9" s="219" t="s">
        <v>175</v>
      </c>
      <c r="C9" s="211">
        <v>41590</v>
      </c>
      <c r="D9" s="207">
        <v>138</v>
      </c>
      <c r="E9" s="209">
        <v>2</v>
      </c>
      <c r="F9" s="212">
        <v>11550000</v>
      </c>
      <c r="G9" s="212"/>
      <c r="H9" s="212"/>
      <c r="I9" s="212">
        <v>31644</v>
      </c>
      <c r="J9" s="212">
        <f>F9*E9/100/365*D9</f>
        <v>87336.98630136986</v>
      </c>
      <c r="K9" s="212">
        <f>SUM(J9)+I9</f>
        <v>118980.98630136986</v>
      </c>
      <c r="L9" s="212">
        <f>F9-K9</f>
        <v>11431019.01369863</v>
      </c>
      <c r="M9" s="207"/>
    </row>
    <row r="10" spans="1:13" ht="15.75">
      <c r="A10" s="207"/>
      <c r="B10" s="220" t="s">
        <v>254</v>
      </c>
      <c r="C10" s="211">
        <v>41778</v>
      </c>
      <c r="D10" s="207"/>
      <c r="E10" s="209">
        <v>2</v>
      </c>
      <c r="F10" s="212">
        <v>-11550000</v>
      </c>
      <c r="G10" s="212"/>
      <c r="H10" s="212"/>
      <c r="I10" s="212"/>
      <c r="J10" s="212"/>
      <c r="K10" s="212">
        <f>K9*-1</f>
        <v>-118980.98630136986</v>
      </c>
      <c r="L10" s="212">
        <f>L9*-1</f>
        <v>-11431019.01369863</v>
      </c>
      <c r="M10" s="207"/>
    </row>
    <row r="11" spans="1:13" ht="31.5">
      <c r="A11" s="207">
        <v>1231</v>
      </c>
      <c r="B11" s="219" t="s">
        <v>177</v>
      </c>
      <c r="C11" s="211">
        <v>41590</v>
      </c>
      <c r="D11" s="207">
        <v>365</v>
      </c>
      <c r="E11" s="209">
        <v>2</v>
      </c>
      <c r="F11" s="212">
        <v>5800000</v>
      </c>
      <c r="G11" s="212"/>
      <c r="H11" s="212"/>
      <c r="I11" s="212">
        <v>15890</v>
      </c>
      <c r="J11" s="212">
        <f>F11*E11/100/365*D11</f>
        <v>116000</v>
      </c>
      <c r="K11" s="212">
        <f>SUM(J11)+I11</f>
        <v>131890</v>
      </c>
      <c r="L11" s="212">
        <f>F11-K11</f>
        <v>5668110</v>
      </c>
      <c r="M11" s="207"/>
    </row>
    <row r="12" spans="1:13" ht="31.5">
      <c r="A12" s="207">
        <v>1231</v>
      </c>
      <c r="B12" s="219" t="s">
        <v>178</v>
      </c>
      <c r="C12" s="211">
        <v>41590</v>
      </c>
      <c r="D12" s="207">
        <v>92</v>
      </c>
      <c r="E12" s="209">
        <v>2</v>
      </c>
      <c r="F12" s="212">
        <v>11500000</v>
      </c>
      <c r="G12" s="207"/>
      <c r="H12" s="207"/>
      <c r="I12" s="212">
        <v>31507</v>
      </c>
      <c r="J12" s="212">
        <f>F12*E12/100/365*D12</f>
        <v>57972.60273972603</v>
      </c>
      <c r="K12" s="212">
        <f>SUM(J12)+I12</f>
        <v>89479.60273972603</v>
      </c>
      <c r="L12" s="212">
        <f>F12-K12</f>
        <v>11410520.397260275</v>
      </c>
      <c r="M12" s="207"/>
    </row>
    <row r="13" spans="1:13" ht="15.75">
      <c r="A13" s="207"/>
      <c r="B13" s="220" t="s">
        <v>254</v>
      </c>
      <c r="C13" s="211">
        <v>41732</v>
      </c>
      <c r="D13" s="207"/>
      <c r="E13" s="209"/>
      <c r="F13" s="212">
        <v>-11500000</v>
      </c>
      <c r="G13" s="207"/>
      <c r="H13" s="207"/>
      <c r="I13" s="212"/>
      <c r="J13" s="212"/>
      <c r="K13" s="212">
        <f>K12*-1</f>
        <v>-89479.60273972603</v>
      </c>
      <c r="L13" s="212">
        <f>L12*-1</f>
        <v>-11410520.397260275</v>
      </c>
      <c r="M13" s="207"/>
    </row>
    <row r="14" spans="1:13" ht="15.75">
      <c r="A14" s="207">
        <v>1231</v>
      </c>
      <c r="B14" s="210" t="s">
        <v>179</v>
      </c>
      <c r="C14" s="211">
        <v>41590</v>
      </c>
      <c r="D14" s="207">
        <v>365</v>
      </c>
      <c r="E14" s="209">
        <v>2</v>
      </c>
      <c r="F14" s="219">
        <v>375000</v>
      </c>
      <c r="G14" s="219"/>
      <c r="H14" s="219"/>
      <c r="I14" s="212">
        <v>1027</v>
      </c>
      <c r="J14" s="212">
        <f>F14*E14/100/365*D14</f>
        <v>7499.999999999999</v>
      </c>
      <c r="K14" s="212">
        <f>I14+J14</f>
        <v>8527</v>
      </c>
      <c r="L14" s="212">
        <f>F14-K14</f>
        <v>366473</v>
      </c>
      <c r="M14" s="207"/>
    </row>
    <row r="15" spans="1:13" ht="15.75">
      <c r="A15" s="207"/>
      <c r="B15" s="210"/>
      <c r="C15" s="207"/>
      <c r="D15" s="207"/>
      <c r="E15" s="209"/>
      <c r="F15" s="219"/>
      <c r="G15" s="219"/>
      <c r="H15" s="219"/>
      <c r="I15" s="219"/>
      <c r="J15" s="219"/>
      <c r="K15" s="219"/>
      <c r="L15" s="219"/>
      <c r="M15" s="207"/>
    </row>
    <row r="16" spans="1:13" s="218" customFormat="1" ht="15.75">
      <c r="A16" s="213"/>
      <c r="B16" s="221" t="s">
        <v>180</v>
      </c>
      <c r="C16" s="213"/>
      <c r="D16" s="213"/>
      <c r="E16" s="216"/>
      <c r="F16" s="217">
        <f aca="true" t="shared" si="1" ref="F16:K16">SUM(F9:F15)</f>
        <v>6175000</v>
      </c>
      <c r="G16" s="217">
        <f t="shared" si="1"/>
        <v>0</v>
      </c>
      <c r="H16" s="217">
        <f t="shared" si="1"/>
        <v>0</v>
      </c>
      <c r="I16" s="217">
        <f t="shared" si="1"/>
        <v>80068</v>
      </c>
      <c r="J16" s="217">
        <f t="shared" si="1"/>
        <v>268809.58904109587</v>
      </c>
      <c r="K16" s="217">
        <f t="shared" si="1"/>
        <v>140417</v>
      </c>
      <c r="L16" s="217">
        <f>F16-K16</f>
        <v>6034583</v>
      </c>
      <c r="M16" s="213"/>
    </row>
    <row r="17" spans="1:13" s="218" customFormat="1" ht="15.75">
      <c r="A17" s="213"/>
      <c r="B17" s="221"/>
      <c r="C17" s="213"/>
      <c r="D17" s="213"/>
      <c r="E17" s="216"/>
      <c r="F17" s="217"/>
      <c r="G17" s="217"/>
      <c r="H17" s="217"/>
      <c r="I17" s="217"/>
      <c r="J17" s="217"/>
      <c r="K17" s="217"/>
      <c r="L17" s="217"/>
      <c r="M17" s="213"/>
    </row>
    <row r="18" spans="1:13" s="218" customFormat="1" ht="15.75">
      <c r="A18" s="213"/>
      <c r="B18" s="221" t="s">
        <v>255</v>
      </c>
      <c r="C18" s="213"/>
      <c r="D18" s="213"/>
      <c r="E18" s="216"/>
      <c r="F18" s="217">
        <f aca="true" t="shared" si="2" ref="F18:L18">F7+F16</f>
        <v>6786260</v>
      </c>
      <c r="G18" s="217">
        <f t="shared" si="2"/>
        <v>0</v>
      </c>
      <c r="H18" s="217">
        <f t="shared" si="2"/>
        <v>0</v>
      </c>
      <c r="I18" s="217">
        <f t="shared" si="2"/>
        <v>80068</v>
      </c>
      <c r="J18" s="217">
        <f t="shared" si="2"/>
        <v>268809.58904109587</v>
      </c>
      <c r="K18" s="217">
        <f t="shared" si="2"/>
        <v>140417</v>
      </c>
      <c r="L18" s="217">
        <f t="shared" si="2"/>
        <v>6645843</v>
      </c>
      <c r="M18" s="213"/>
    </row>
    <row r="19" spans="1:13" s="218" customFormat="1" ht="15.75">
      <c r="A19" s="213"/>
      <c r="B19" s="221"/>
      <c r="C19" s="213"/>
      <c r="D19" s="213"/>
      <c r="E19" s="216"/>
      <c r="F19" s="217"/>
      <c r="G19" s="217"/>
      <c r="H19" s="217"/>
      <c r="I19" s="217"/>
      <c r="J19" s="217"/>
      <c r="K19" s="217"/>
      <c r="L19" s="217"/>
      <c r="M19" s="213"/>
    </row>
    <row r="20" spans="1:13" s="218" customFormat="1" ht="15.75">
      <c r="A20" s="213">
        <v>1431</v>
      </c>
      <c r="B20" s="210" t="s">
        <v>182</v>
      </c>
      <c r="C20" s="222">
        <v>41978</v>
      </c>
      <c r="D20" s="213">
        <v>27</v>
      </c>
      <c r="E20" s="209">
        <v>14.5</v>
      </c>
      <c r="F20" s="212">
        <v>353784</v>
      </c>
      <c r="G20" s="212"/>
      <c r="H20" s="212"/>
      <c r="I20" s="212">
        <v>0</v>
      </c>
      <c r="J20" s="212">
        <f>F20*E20/100/365*D20</f>
        <v>3794.696876712329</v>
      </c>
      <c r="K20" s="212">
        <f>I20+J20</f>
        <v>3794.696876712329</v>
      </c>
      <c r="L20" s="212">
        <f>F20-K20</f>
        <v>349989.3031232877</v>
      </c>
      <c r="M20" s="213"/>
    </row>
    <row r="21" spans="1:13" s="218" customFormat="1" ht="15.75">
      <c r="A21" s="213"/>
      <c r="B21" s="221"/>
      <c r="C21" s="213"/>
      <c r="D21" s="213"/>
      <c r="E21" s="216"/>
      <c r="F21" s="217"/>
      <c r="G21" s="217"/>
      <c r="H21" s="217"/>
      <c r="I21" s="217"/>
      <c r="J21" s="217"/>
      <c r="K21" s="217"/>
      <c r="L21" s="217"/>
      <c r="M21" s="213"/>
    </row>
    <row r="22" spans="1:13" s="218" customFormat="1" ht="15.75">
      <c r="A22" s="213"/>
      <c r="B22" s="221" t="s">
        <v>256</v>
      </c>
      <c r="C22" s="213"/>
      <c r="D22" s="213"/>
      <c r="E22" s="216"/>
      <c r="F22" s="217">
        <f>SUM(F20:F21)</f>
        <v>353784</v>
      </c>
      <c r="G22" s="217"/>
      <c r="H22" s="217"/>
      <c r="I22" s="217"/>
      <c r="J22" s="217">
        <f>SUM(J20:J21)</f>
        <v>3794.696876712329</v>
      </c>
      <c r="K22" s="217">
        <f>SUM(K20)</f>
        <v>3794.696876712329</v>
      </c>
      <c r="L22" s="217">
        <f>SUM(L20)</f>
        <v>349989.3031232877</v>
      </c>
      <c r="M22" s="213"/>
    </row>
    <row r="23" spans="1:13" s="218" customFormat="1" ht="15.75">
      <c r="A23" s="213"/>
      <c r="B23" s="221"/>
      <c r="C23" s="213"/>
      <c r="D23" s="213"/>
      <c r="E23" s="216"/>
      <c r="F23" s="217"/>
      <c r="G23" s="217"/>
      <c r="H23" s="217"/>
      <c r="I23" s="217"/>
      <c r="J23" s="217"/>
      <c r="K23" s="223"/>
      <c r="L23" s="217"/>
      <c r="M23" s="213"/>
    </row>
    <row r="24" spans="1:13" s="218" customFormat="1" ht="15.75">
      <c r="A24" s="224"/>
      <c r="B24" s="225" t="s">
        <v>257</v>
      </c>
      <c r="C24" s="226"/>
      <c r="D24" s="225"/>
      <c r="E24" s="227"/>
      <c r="F24" s="228">
        <f aca="true" t="shared" si="3" ref="F24:L24">F22+F18</f>
        <v>7140044</v>
      </c>
      <c r="G24" s="228">
        <f t="shared" si="3"/>
        <v>0</v>
      </c>
      <c r="H24" s="228">
        <f t="shared" si="3"/>
        <v>0</v>
      </c>
      <c r="I24" s="228">
        <f t="shared" si="3"/>
        <v>80068</v>
      </c>
      <c r="J24" s="228">
        <f t="shared" si="3"/>
        <v>272604.2859178082</v>
      </c>
      <c r="K24" s="228">
        <f t="shared" si="3"/>
        <v>144211.69687671232</v>
      </c>
      <c r="L24" s="228">
        <f t="shared" si="3"/>
        <v>6995832.303123288</v>
      </c>
      <c r="M24" s="225"/>
    </row>
    <row r="25" spans="1:13" ht="15.75">
      <c r="A25" s="229"/>
      <c r="B25" s="210" t="s">
        <v>258</v>
      </c>
      <c r="C25" s="230"/>
      <c r="D25" s="231"/>
      <c r="E25" s="232"/>
      <c r="F25" s="233"/>
      <c r="G25" s="233"/>
      <c r="H25" s="233"/>
      <c r="I25" s="233"/>
      <c r="J25" s="234">
        <v>34416</v>
      </c>
      <c r="K25" s="235"/>
      <c r="L25" s="236"/>
      <c r="M25" s="231"/>
    </row>
    <row r="26" spans="1:13" ht="15.75">
      <c r="A26" s="235"/>
      <c r="B26" s="210" t="s">
        <v>259</v>
      </c>
      <c r="C26" s="235"/>
      <c r="D26" s="235"/>
      <c r="E26" s="235"/>
      <c r="F26" s="235"/>
      <c r="G26" s="235"/>
      <c r="H26" s="235"/>
      <c r="I26" s="235"/>
      <c r="J26" s="237">
        <f>SUM(J24:J25)</f>
        <v>307020.2859178082</v>
      </c>
      <c r="K26" s="235"/>
      <c r="L26" s="238"/>
      <c r="M26" s="235"/>
    </row>
  </sheetData>
  <sheetProtection selectLockedCells="1" selectUnlockedCells="1"/>
  <mergeCells count="1">
    <mergeCell ref="A3:M3"/>
  </mergeCells>
  <printOptions horizontalCentered="1" verticalCentered="1"/>
  <pageMargins left="0.3541666666666667" right="0.3541666666666667" top="0.5902777777777778" bottom="0.5902777777777778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4">
      <selection activeCell="F29" sqref="F29"/>
    </sheetView>
  </sheetViews>
  <sheetFormatPr defaultColWidth="9.140625" defaultRowHeight="12.75"/>
  <cols>
    <col min="1" max="1" width="9.140625" style="189" customWidth="1"/>
    <col min="2" max="2" width="8.7109375" style="189" customWidth="1"/>
    <col min="3" max="4" width="12.28125" style="189" customWidth="1"/>
    <col min="5" max="5" width="24.28125" style="189" customWidth="1"/>
    <col min="6" max="6" width="10.140625" style="189" customWidth="1"/>
    <col min="7" max="7" width="12.140625" style="189" customWidth="1"/>
    <col min="8" max="8" width="11.421875" style="189" customWidth="1"/>
    <col min="9" max="9" width="12.140625" style="189" customWidth="1"/>
    <col min="10" max="10" width="10.7109375" style="189" customWidth="1"/>
    <col min="11" max="11" width="15.140625" style="189" customWidth="1"/>
    <col min="12" max="16384" width="9.140625" style="189" customWidth="1"/>
  </cols>
  <sheetData>
    <row r="1" spans="1:10" ht="15">
      <c r="A1" s="328" t="str">
        <f>Adatok!B2</f>
        <v>Kaslik Alapítvány</v>
      </c>
      <c r="B1" s="328"/>
      <c r="C1" s="328"/>
      <c r="H1" s="191"/>
      <c r="I1" s="239"/>
      <c r="J1" s="191"/>
    </row>
    <row r="2" spans="1:10" ht="15">
      <c r="A2" s="328" t="str">
        <f>Adatok!B4</f>
        <v>3300 Eger, Meder utca 2/2.</v>
      </c>
      <c r="B2" s="328"/>
      <c r="C2" s="328"/>
      <c r="H2" s="191"/>
      <c r="I2" s="239"/>
      <c r="J2" s="191"/>
    </row>
    <row r="3" spans="8:10" ht="15">
      <c r="H3" s="191"/>
      <c r="I3" s="239"/>
      <c r="J3" s="191"/>
    </row>
    <row r="4" spans="1:11" ht="15.75">
      <c r="A4" s="329" t="s">
        <v>260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</row>
    <row r="5" spans="8:10" ht="15">
      <c r="H5" s="191"/>
      <c r="I5" s="191">
        <v>973</v>
      </c>
      <c r="J5" s="191">
        <v>3732</v>
      </c>
    </row>
    <row r="6" spans="1:11" ht="45">
      <c r="A6" s="195"/>
      <c r="B6" s="241" t="s">
        <v>261</v>
      </c>
      <c r="C6" s="195"/>
      <c r="D6" s="242" t="s">
        <v>262</v>
      </c>
      <c r="E6" s="243"/>
      <c r="F6" s="243"/>
      <c r="G6" s="244" t="s">
        <v>263</v>
      </c>
      <c r="H6" s="245" t="s">
        <v>264</v>
      </c>
      <c r="I6" s="245" t="s">
        <v>265</v>
      </c>
      <c r="J6" s="245" t="s">
        <v>266</v>
      </c>
      <c r="K6" s="244" t="s">
        <v>267</v>
      </c>
    </row>
    <row r="7" spans="1:11" ht="15">
      <c r="A7" s="195"/>
      <c r="B7" s="195"/>
      <c r="C7" s="195"/>
      <c r="D7" s="246"/>
      <c r="E7" s="195"/>
      <c r="F7" s="195"/>
      <c r="G7" s="195"/>
      <c r="H7" s="196"/>
      <c r="I7" s="247"/>
      <c r="J7" s="198"/>
      <c r="K7" s="195"/>
    </row>
    <row r="8" spans="1:11" ht="15">
      <c r="A8" s="195" t="s">
        <v>268</v>
      </c>
      <c r="B8" s="195">
        <v>3732</v>
      </c>
      <c r="C8" s="248">
        <v>41600</v>
      </c>
      <c r="D8" s="246" t="s">
        <v>269</v>
      </c>
      <c r="E8" s="196" t="s">
        <v>270</v>
      </c>
      <c r="F8" s="248">
        <v>38576</v>
      </c>
      <c r="G8" s="196">
        <v>531000</v>
      </c>
      <c r="H8" s="196"/>
      <c r="I8" s="247"/>
      <c r="J8" s="196"/>
      <c r="K8" s="195"/>
    </row>
    <row r="9" spans="1:11" ht="15">
      <c r="A9" s="195"/>
      <c r="B9" s="195"/>
      <c r="C9" s="248">
        <v>41606</v>
      </c>
      <c r="D9" s="249"/>
      <c r="E9" s="195" t="s">
        <v>264</v>
      </c>
      <c r="F9" s="195"/>
      <c r="G9" s="196"/>
      <c r="H9" s="196">
        <v>37500</v>
      </c>
      <c r="I9" s="196">
        <v>3900</v>
      </c>
      <c r="J9" s="196">
        <v>33600</v>
      </c>
      <c r="K9" s="196">
        <f>G8-J9</f>
        <v>497400</v>
      </c>
    </row>
    <row r="10" spans="1:11" ht="15">
      <c r="A10" s="195"/>
      <c r="B10" s="195"/>
      <c r="C10" s="248">
        <v>41638</v>
      </c>
      <c r="D10" s="249"/>
      <c r="E10" s="195" t="s">
        <v>264</v>
      </c>
      <c r="F10" s="195"/>
      <c r="G10" s="196"/>
      <c r="H10" s="196">
        <v>37500</v>
      </c>
      <c r="I10" s="196">
        <v>3600</v>
      </c>
      <c r="J10" s="196">
        <v>33900</v>
      </c>
      <c r="K10" s="196">
        <f>K9-J10</f>
        <v>463500</v>
      </c>
    </row>
    <row r="11" spans="1:11" ht="15">
      <c r="A11" s="195"/>
      <c r="B11" s="195"/>
      <c r="C11" s="195"/>
      <c r="D11" s="250"/>
      <c r="E11" s="197" t="s">
        <v>271</v>
      </c>
      <c r="F11" s="197"/>
      <c r="G11" s="197"/>
      <c r="H11" s="198"/>
      <c r="I11" s="198"/>
      <c r="J11" s="198"/>
      <c r="K11" s="198">
        <v>463500</v>
      </c>
    </row>
    <row r="12" spans="1:11" ht="15">
      <c r="A12" s="195"/>
      <c r="B12" s="195">
        <v>3732</v>
      </c>
      <c r="C12" s="248">
        <v>41667</v>
      </c>
      <c r="D12" s="246"/>
      <c r="E12" s="195"/>
      <c r="F12" s="251"/>
      <c r="G12" s="251"/>
      <c r="H12" s="196">
        <v>37500</v>
      </c>
      <c r="I12" s="196">
        <v>3300</v>
      </c>
      <c r="J12" s="196">
        <v>34200</v>
      </c>
      <c r="K12" s="196">
        <f aca="true" t="shared" si="0" ref="K12:K23">K11-J12</f>
        <v>429300</v>
      </c>
    </row>
    <row r="13" spans="1:11" ht="15">
      <c r="A13" s="195"/>
      <c r="B13" s="195"/>
      <c r="C13" s="248">
        <v>41698</v>
      </c>
      <c r="D13" s="246"/>
      <c r="E13" s="195"/>
      <c r="F13" s="251"/>
      <c r="G13" s="251"/>
      <c r="H13" s="196">
        <v>37500</v>
      </c>
      <c r="I13" s="196">
        <v>3300</v>
      </c>
      <c r="J13" s="196">
        <v>34200</v>
      </c>
      <c r="K13" s="196">
        <f t="shared" si="0"/>
        <v>395100</v>
      </c>
    </row>
    <row r="14" spans="1:11" ht="15">
      <c r="A14" s="195"/>
      <c r="B14" s="195"/>
      <c r="C14" s="248">
        <v>41726</v>
      </c>
      <c r="D14" s="246"/>
      <c r="E14" s="195"/>
      <c r="F14" s="251"/>
      <c r="G14" s="251"/>
      <c r="H14" s="196">
        <v>37500</v>
      </c>
      <c r="I14" s="196">
        <v>2700</v>
      </c>
      <c r="J14" s="196">
        <v>34800</v>
      </c>
      <c r="K14" s="196">
        <f t="shared" si="0"/>
        <v>360300</v>
      </c>
    </row>
    <row r="15" spans="1:11" ht="15">
      <c r="A15" s="195"/>
      <c r="B15" s="195"/>
      <c r="C15" s="248">
        <v>41757</v>
      </c>
      <c r="D15" s="246"/>
      <c r="E15" s="195"/>
      <c r="F15" s="251"/>
      <c r="G15" s="251"/>
      <c r="H15" s="196">
        <v>37500</v>
      </c>
      <c r="I15" s="196">
        <v>2700</v>
      </c>
      <c r="J15" s="196">
        <f aca="true" t="shared" si="1" ref="J15:J22">H15-I15</f>
        <v>34800</v>
      </c>
      <c r="K15" s="196">
        <f t="shared" si="0"/>
        <v>325500</v>
      </c>
    </row>
    <row r="16" spans="1:11" ht="15">
      <c r="A16" s="195"/>
      <c r="B16" s="195"/>
      <c r="C16" s="248">
        <v>41787</v>
      </c>
      <c r="D16" s="246"/>
      <c r="E16" s="195"/>
      <c r="F16" s="251"/>
      <c r="G16" s="251"/>
      <c r="H16" s="196">
        <v>37500</v>
      </c>
      <c r="I16" s="196">
        <v>2400</v>
      </c>
      <c r="J16" s="196">
        <f t="shared" si="1"/>
        <v>35100</v>
      </c>
      <c r="K16" s="196">
        <f t="shared" si="0"/>
        <v>290400</v>
      </c>
    </row>
    <row r="17" spans="1:11" ht="15">
      <c r="A17" s="195"/>
      <c r="B17" s="195"/>
      <c r="C17" s="248">
        <v>41820</v>
      </c>
      <c r="D17" s="246"/>
      <c r="E17" s="195"/>
      <c r="F17" s="251"/>
      <c r="G17" s="251"/>
      <c r="H17" s="196">
        <v>37500</v>
      </c>
      <c r="I17" s="196">
        <v>2100</v>
      </c>
      <c r="J17" s="196">
        <f t="shared" si="1"/>
        <v>35400</v>
      </c>
      <c r="K17" s="196">
        <f t="shared" si="0"/>
        <v>255000</v>
      </c>
    </row>
    <row r="18" spans="1:11" ht="15">
      <c r="A18" s="195"/>
      <c r="B18" s="195"/>
      <c r="C18" s="248">
        <v>41848</v>
      </c>
      <c r="D18" s="246"/>
      <c r="E18" s="195"/>
      <c r="F18" s="251"/>
      <c r="G18" s="251"/>
      <c r="H18" s="196">
        <v>37500</v>
      </c>
      <c r="I18" s="196">
        <v>1800</v>
      </c>
      <c r="J18" s="196">
        <f t="shared" si="1"/>
        <v>35700</v>
      </c>
      <c r="K18" s="196">
        <f t="shared" si="0"/>
        <v>219300</v>
      </c>
    </row>
    <row r="19" spans="1:11" ht="15">
      <c r="A19" s="195"/>
      <c r="B19" s="195"/>
      <c r="C19" s="248">
        <v>41879</v>
      </c>
      <c r="D19" s="246"/>
      <c r="E19" s="195"/>
      <c r="F19" s="251"/>
      <c r="G19" s="251"/>
      <c r="H19" s="196">
        <v>37500</v>
      </c>
      <c r="I19" s="196">
        <v>1500</v>
      </c>
      <c r="J19" s="196">
        <f t="shared" si="1"/>
        <v>36000</v>
      </c>
      <c r="K19" s="196">
        <f t="shared" si="0"/>
        <v>183300</v>
      </c>
    </row>
    <row r="20" spans="1:11" ht="15">
      <c r="A20" s="195"/>
      <c r="B20" s="195"/>
      <c r="C20" s="248">
        <v>41911</v>
      </c>
      <c r="D20" s="246"/>
      <c r="E20" s="195"/>
      <c r="F20" s="251"/>
      <c r="G20" s="251"/>
      <c r="H20" s="196">
        <v>37500</v>
      </c>
      <c r="I20" s="196">
        <v>1500</v>
      </c>
      <c r="J20" s="196">
        <f t="shared" si="1"/>
        <v>36000</v>
      </c>
      <c r="K20" s="196">
        <f t="shared" si="0"/>
        <v>147300</v>
      </c>
    </row>
    <row r="21" spans="1:11" ht="15">
      <c r="A21" s="195"/>
      <c r="B21" s="195"/>
      <c r="C21" s="248">
        <v>41940</v>
      </c>
      <c r="D21" s="246"/>
      <c r="E21" s="195"/>
      <c r="F21" s="251"/>
      <c r="G21" s="251"/>
      <c r="H21" s="196">
        <v>37500</v>
      </c>
      <c r="I21" s="196">
        <v>1200</v>
      </c>
      <c r="J21" s="196">
        <f t="shared" si="1"/>
        <v>36300</v>
      </c>
      <c r="K21" s="196">
        <f t="shared" si="0"/>
        <v>111000</v>
      </c>
    </row>
    <row r="22" spans="1:11" ht="15">
      <c r="A22" s="195"/>
      <c r="B22" s="195"/>
      <c r="C22" s="248">
        <v>41971</v>
      </c>
      <c r="D22" s="246"/>
      <c r="E22" s="195"/>
      <c r="F22" s="251"/>
      <c r="G22" s="251"/>
      <c r="H22" s="196">
        <v>37500</v>
      </c>
      <c r="I22" s="196">
        <v>900</v>
      </c>
      <c r="J22" s="196">
        <f t="shared" si="1"/>
        <v>36600</v>
      </c>
      <c r="K22" s="196">
        <f t="shared" si="0"/>
        <v>74400</v>
      </c>
    </row>
    <row r="23" spans="1:11" ht="15">
      <c r="A23" s="195"/>
      <c r="B23" s="195"/>
      <c r="C23" s="248">
        <v>42002</v>
      </c>
      <c r="D23" s="246"/>
      <c r="E23" s="195"/>
      <c r="F23" s="251"/>
      <c r="G23" s="251"/>
      <c r="H23" s="196">
        <v>37500</v>
      </c>
      <c r="I23" s="196">
        <v>600</v>
      </c>
      <c r="J23" s="196">
        <f>K22-37500</f>
        <v>36900</v>
      </c>
      <c r="K23" s="196">
        <f t="shared" si="0"/>
        <v>37500</v>
      </c>
    </row>
    <row r="24" spans="1:11" ht="15">
      <c r="A24" s="195"/>
      <c r="B24" s="195"/>
      <c r="C24" s="248"/>
      <c r="D24" s="246"/>
      <c r="E24" s="197" t="s">
        <v>272</v>
      </c>
      <c r="F24" s="251"/>
      <c r="G24" s="251"/>
      <c r="H24" s="196"/>
      <c r="I24" s="196">
        <f>SUM(I12:I23)</f>
        <v>24000</v>
      </c>
      <c r="J24" s="196">
        <f>SUM(J12:J23)</f>
        <v>426000</v>
      </c>
      <c r="K24" s="198">
        <v>37500</v>
      </c>
    </row>
    <row r="25" spans="1:11" ht="15">
      <c r="A25" s="195"/>
      <c r="B25" s="195"/>
      <c r="C25" s="248"/>
      <c r="D25" s="246"/>
      <c r="E25" s="195" t="s">
        <v>273</v>
      </c>
      <c r="F25" s="251"/>
      <c r="G25" s="251"/>
      <c r="H25" s="196"/>
      <c r="I25" s="196"/>
      <c r="J25" s="196"/>
      <c r="K25" s="196"/>
    </row>
    <row r="26" spans="1:11" ht="15">
      <c r="A26" s="195"/>
      <c r="B26" s="195"/>
      <c r="C26" s="248"/>
      <c r="D26" s="246"/>
      <c r="E26" s="195"/>
      <c r="F26" s="251"/>
      <c r="G26" s="251"/>
      <c r="H26" s="196"/>
      <c r="I26" s="196"/>
      <c r="J26" s="196"/>
      <c r="K26" s="196"/>
    </row>
    <row r="27" spans="1:11" ht="15">
      <c r="A27" s="195"/>
      <c r="B27" s="195"/>
      <c r="C27" s="248"/>
      <c r="D27" s="246"/>
      <c r="E27" s="252"/>
      <c r="F27" s="195"/>
      <c r="G27" s="195"/>
      <c r="H27" s="253"/>
      <c r="I27" s="196"/>
      <c r="J27" s="196"/>
      <c r="K27" s="196"/>
    </row>
  </sheetData>
  <sheetProtection selectLockedCells="1" selectUnlockedCells="1"/>
  <mergeCells count="3">
    <mergeCell ref="A1:C1"/>
    <mergeCell ref="A2:C2"/>
    <mergeCell ref="A4:K4"/>
  </mergeCells>
  <printOptions/>
  <pageMargins left="0.5118055555555555" right="0.5118055555555555" top="0.7479166666666667" bottom="0.747916666666666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11.8515625" style="254" customWidth="1"/>
    <col min="2" max="2" width="23.8515625" style="254" customWidth="1"/>
    <col min="3" max="3" width="12.8515625" style="254" customWidth="1"/>
    <col min="4" max="4" width="16.28125" style="254" customWidth="1"/>
    <col min="5" max="5" width="10.7109375" style="254" customWidth="1"/>
    <col min="6" max="6" width="16.57421875" style="254" customWidth="1"/>
    <col min="7" max="7" width="11.28125" style="254" customWidth="1"/>
    <col min="8" max="8" width="12.57421875" style="254" customWidth="1"/>
    <col min="9" max="9" width="15.8515625" style="254" customWidth="1"/>
    <col min="10" max="10" width="10.28125" style="254" customWidth="1"/>
    <col min="11" max="16384" width="9.140625" style="254" customWidth="1"/>
  </cols>
  <sheetData>
    <row r="1" spans="1:3" ht="15.75">
      <c r="A1" s="330" t="str">
        <f>Adatok!B2</f>
        <v>Kaslik Alapítvány</v>
      </c>
      <c r="B1" s="330"/>
      <c r="C1" s="330"/>
    </row>
    <row r="2" spans="1:3" ht="15.75">
      <c r="A2" s="330" t="str">
        <f>Adatok!B4</f>
        <v>3300 Eger, Meder utca 2/2.</v>
      </c>
      <c r="B2" s="330"/>
      <c r="C2" s="330"/>
    </row>
    <row r="4" spans="1:10" ht="15.75">
      <c r="A4" s="331" t="s">
        <v>274</v>
      </c>
      <c r="B4" s="331"/>
      <c r="C4" s="331"/>
      <c r="D4" s="331"/>
      <c r="E4" s="331"/>
      <c r="F4" s="331"/>
      <c r="G4" s="331"/>
      <c r="H4" s="331"/>
      <c r="I4" s="331"/>
      <c r="J4" s="331"/>
    </row>
    <row r="6" ht="15.75">
      <c r="C6" s="255" t="s">
        <v>275</v>
      </c>
    </row>
    <row r="7" spans="1:10" ht="47.25">
      <c r="A7" s="256" t="s">
        <v>262</v>
      </c>
      <c r="B7" s="257" t="s">
        <v>276</v>
      </c>
      <c r="C7" s="258" t="s">
        <v>277</v>
      </c>
      <c r="D7" s="259" t="s">
        <v>278</v>
      </c>
      <c r="E7" s="258" t="s">
        <v>279</v>
      </c>
      <c r="F7" s="258"/>
      <c r="G7" s="256" t="s">
        <v>280</v>
      </c>
      <c r="H7" s="256" t="s">
        <v>281</v>
      </c>
      <c r="I7" s="259" t="s">
        <v>278</v>
      </c>
      <c r="J7" s="258" t="s">
        <v>279</v>
      </c>
    </row>
    <row r="8" spans="1:10" ht="15.75">
      <c r="A8" s="260">
        <v>41600</v>
      </c>
      <c r="B8" s="261" t="s">
        <v>282</v>
      </c>
      <c r="C8" s="262">
        <v>3113711</v>
      </c>
      <c r="D8" s="263">
        <v>10379.036666</v>
      </c>
      <c r="E8" s="262">
        <v>300</v>
      </c>
      <c r="F8" s="262">
        <f>E8*D8</f>
        <v>3113710.9998</v>
      </c>
      <c r="G8" s="261"/>
      <c r="H8" s="261"/>
      <c r="I8" s="261"/>
      <c r="J8" s="262"/>
    </row>
    <row r="9" spans="1:10" ht="15.75">
      <c r="A9" s="260">
        <v>41620</v>
      </c>
      <c r="B9" s="261" t="s">
        <v>283</v>
      </c>
      <c r="C9" s="262">
        <f>E9*D9</f>
        <v>3113710.9998</v>
      </c>
      <c r="D9" s="263">
        <v>10379.036666</v>
      </c>
      <c r="E9" s="262">
        <v>300</v>
      </c>
      <c r="F9" s="262"/>
      <c r="G9" s="262">
        <f>H9-C9</f>
        <v>228726.00020000013</v>
      </c>
      <c r="H9" s="262">
        <v>3342437</v>
      </c>
      <c r="I9" s="263">
        <v>11142.371045</v>
      </c>
      <c r="J9" s="262">
        <v>300</v>
      </c>
    </row>
    <row r="10" spans="1:10" ht="15.75">
      <c r="A10" s="260"/>
      <c r="B10" s="261"/>
      <c r="C10" s="262"/>
      <c r="D10" s="264"/>
      <c r="E10" s="262"/>
      <c r="F10" s="262"/>
      <c r="G10" s="261"/>
      <c r="H10" s="261"/>
      <c r="I10" s="261"/>
      <c r="J10" s="262"/>
    </row>
    <row r="11" spans="1:10" ht="15.75">
      <c r="A11" s="265"/>
      <c r="B11" s="265" t="s">
        <v>271</v>
      </c>
      <c r="C11" s="266"/>
      <c r="D11" s="266"/>
      <c r="E11" s="266">
        <v>0</v>
      </c>
      <c r="F11" s="266"/>
      <c r="G11" s="266"/>
      <c r="H11" s="266"/>
      <c r="I11" s="265"/>
      <c r="J11" s="266">
        <v>0</v>
      </c>
    </row>
    <row r="12" spans="1:10" ht="15.75">
      <c r="A12" s="267"/>
      <c r="B12" s="267"/>
      <c r="C12" s="255"/>
      <c r="D12" s="268"/>
      <c r="E12" s="255"/>
      <c r="F12" s="255"/>
      <c r="G12" s="267"/>
      <c r="H12" s="267"/>
      <c r="I12" s="267"/>
      <c r="J12" s="255"/>
    </row>
    <row r="13" spans="1:10" ht="15.75">
      <c r="A13" s="267"/>
      <c r="B13" s="267"/>
      <c r="C13" s="255" t="s">
        <v>284</v>
      </c>
      <c r="D13" s="268"/>
      <c r="F13" s="255"/>
      <c r="G13" s="267"/>
      <c r="H13" s="267"/>
      <c r="I13" s="267"/>
      <c r="J13" s="255"/>
    </row>
    <row r="14" spans="1:10" ht="47.25">
      <c r="A14" s="256" t="s">
        <v>262</v>
      </c>
      <c r="B14" s="257" t="s">
        <v>196</v>
      </c>
      <c r="C14" s="258" t="s">
        <v>277</v>
      </c>
      <c r="D14" s="259" t="s">
        <v>278</v>
      </c>
      <c r="E14" s="258" t="s">
        <v>279</v>
      </c>
      <c r="F14" s="258"/>
      <c r="G14" s="257" t="s">
        <v>285</v>
      </c>
      <c r="H14" s="256" t="s">
        <v>281</v>
      </c>
      <c r="I14" s="259" t="s">
        <v>286</v>
      </c>
      <c r="J14" s="258" t="s">
        <v>279</v>
      </c>
    </row>
    <row r="15" spans="1:10" ht="15.75">
      <c r="A15" s="269">
        <v>41631</v>
      </c>
      <c r="B15" s="270" t="s">
        <v>287</v>
      </c>
      <c r="C15" s="271">
        <v>3700200</v>
      </c>
      <c r="D15" s="272">
        <f>C15/E15</f>
        <v>1.0076385768555207</v>
      </c>
      <c r="E15" s="271">
        <v>3672150</v>
      </c>
      <c r="F15" s="271"/>
      <c r="G15" s="273"/>
      <c r="H15" s="273"/>
      <c r="I15" s="273"/>
      <c r="J15" s="273"/>
    </row>
    <row r="16" spans="1:10" ht="15.75">
      <c r="A16" s="260">
        <v>41829</v>
      </c>
      <c r="B16" s="261" t="s">
        <v>288</v>
      </c>
      <c r="C16" s="271">
        <f>E16*D15</f>
        <v>1089202.8890976678</v>
      </c>
      <c r="D16" s="261"/>
      <c r="E16" s="271">
        <v>1080946</v>
      </c>
      <c r="F16" s="261"/>
      <c r="G16" s="262">
        <f>H16-I16</f>
        <v>10798.110902332235</v>
      </c>
      <c r="H16" s="262">
        <v>1100001</v>
      </c>
      <c r="I16" s="262">
        <f>J16*$D$15</f>
        <v>1089202.8890976678</v>
      </c>
      <c r="J16" s="262">
        <v>1080946</v>
      </c>
    </row>
    <row r="17" spans="1:10" ht="15.75">
      <c r="A17" s="260"/>
      <c r="B17" s="261" t="s">
        <v>289</v>
      </c>
      <c r="C17" s="262">
        <f>C15-C16</f>
        <v>2610997.1109023322</v>
      </c>
      <c r="D17" s="261"/>
      <c r="E17" s="261"/>
      <c r="F17" s="261"/>
      <c r="G17" s="262"/>
      <c r="H17" s="262"/>
      <c r="I17" s="262"/>
      <c r="J17" s="262"/>
    </row>
    <row r="18" spans="1:10" ht="15.75">
      <c r="A18" s="260">
        <v>41862</v>
      </c>
      <c r="B18" s="261" t="s">
        <v>288</v>
      </c>
      <c r="C18" s="271">
        <f>E18*D15</f>
        <v>988838.0562885504</v>
      </c>
      <c r="D18" s="261"/>
      <c r="E18" s="271">
        <v>981342</v>
      </c>
      <c r="F18" s="261"/>
      <c r="G18" s="262">
        <f>H18-I18</f>
        <v>11162.943711449625</v>
      </c>
      <c r="H18" s="262">
        <v>1000001</v>
      </c>
      <c r="I18" s="262">
        <f>J18*$D$15</f>
        <v>988838.0562885504</v>
      </c>
      <c r="J18" s="262">
        <v>981342</v>
      </c>
    </row>
    <row r="19" spans="1:10" ht="15.75">
      <c r="A19" s="261"/>
      <c r="B19" s="261"/>
      <c r="C19" s="262"/>
      <c r="D19" s="261"/>
      <c r="E19" s="262"/>
      <c r="F19" s="261"/>
      <c r="G19" s="261"/>
      <c r="H19" s="261"/>
      <c r="I19" s="261"/>
      <c r="J19" s="261"/>
    </row>
    <row r="20" spans="1:10" ht="15.75">
      <c r="A20" s="261"/>
      <c r="B20" s="265" t="s">
        <v>290</v>
      </c>
      <c r="C20" s="262">
        <f>C15-C16-C18</f>
        <v>1622159.0546137819</v>
      </c>
      <c r="D20" s="263">
        <f>D15</f>
        <v>1.0076385768555207</v>
      </c>
      <c r="E20" s="262">
        <f>E15-J16-J18</f>
        <v>1609862</v>
      </c>
      <c r="F20" s="261"/>
      <c r="G20" s="261"/>
      <c r="H20" s="261"/>
      <c r="I20" s="261"/>
      <c r="J20" s="261"/>
    </row>
    <row r="21" spans="3:5" ht="15.75">
      <c r="C21" s="274">
        <f>E20*D20</f>
        <v>1622159.0546137823</v>
      </c>
      <c r="E21" s="274"/>
    </row>
    <row r="22" spans="3:5" ht="15.75">
      <c r="C22" s="274"/>
      <c r="E22" s="274"/>
    </row>
    <row r="23" spans="3:5" ht="15.75">
      <c r="C23" s="274"/>
      <c r="E23" s="274"/>
    </row>
    <row r="24" spans="3:5" ht="15.75">
      <c r="C24" s="274"/>
      <c r="E24" s="274"/>
    </row>
    <row r="25" spans="3:5" ht="15.75">
      <c r="C25" s="274"/>
      <c r="E25" s="274"/>
    </row>
    <row r="26" spans="3:5" ht="15.75">
      <c r="C26" s="274"/>
      <c r="E26" s="274"/>
    </row>
    <row r="27" spans="3:5" ht="15.75">
      <c r="C27" s="274"/>
      <c r="E27" s="274"/>
    </row>
  </sheetData>
  <sheetProtection selectLockedCells="1" selectUnlockedCells="1"/>
  <mergeCells count="3">
    <mergeCell ref="A1:C1"/>
    <mergeCell ref="A2:C2"/>
    <mergeCell ref="A4:J4"/>
  </mergeCells>
  <printOptions horizontalCentered="1"/>
  <pageMargins left="0.31527777777777777" right="0.31527777777777777" top="0.7479166666666667" bottom="0.7479166666666667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3.421875" style="0" customWidth="1"/>
    <col min="2" max="2" width="25.8515625" style="0" customWidth="1"/>
    <col min="3" max="3" width="11.140625" style="0" customWidth="1"/>
    <col min="4" max="4" width="10.140625" style="0" customWidth="1"/>
    <col min="5" max="5" width="12.421875" style="0" customWidth="1"/>
  </cols>
  <sheetData>
    <row r="1" spans="1:2" ht="15.75">
      <c r="A1" s="332" t="str">
        <f>Adatok!B2</f>
        <v>Kaslik Alapítvány</v>
      </c>
      <c r="B1" s="332"/>
    </row>
    <row r="2" spans="1:2" ht="15.75">
      <c r="A2" s="332" t="str">
        <f>Adatok!B4</f>
        <v>3300 Eger, Meder utca 2/2.</v>
      </c>
      <c r="B2" s="332"/>
    </row>
    <row r="4" spans="1:2" ht="22.5" customHeight="1">
      <c r="A4" s="333" t="s">
        <v>291</v>
      </c>
      <c r="B4" s="333"/>
    </row>
    <row r="6" spans="1:10" ht="47.25">
      <c r="A6" s="275" t="s">
        <v>262</v>
      </c>
      <c r="B6" s="276" t="s">
        <v>194</v>
      </c>
      <c r="C6" s="277" t="s">
        <v>277</v>
      </c>
      <c r="D6" s="278" t="s">
        <v>278</v>
      </c>
      <c r="E6" s="277" t="s">
        <v>279</v>
      </c>
      <c r="F6" s="277"/>
      <c r="G6" s="275" t="s">
        <v>280</v>
      </c>
      <c r="H6" s="275" t="s">
        <v>281</v>
      </c>
      <c r="I6" s="278" t="s">
        <v>278</v>
      </c>
      <c r="J6" s="277" t="s">
        <v>279</v>
      </c>
    </row>
    <row r="7" spans="1:5" s="276" customFormat="1" ht="15.75">
      <c r="A7" s="279">
        <v>41625</v>
      </c>
      <c r="B7" s="280" t="s">
        <v>282</v>
      </c>
      <c r="C7" s="281">
        <v>184458</v>
      </c>
      <c r="D7" s="276">
        <v>213</v>
      </c>
      <c r="E7" s="276">
        <v>866</v>
      </c>
    </row>
    <row r="8" spans="1:10" ht="15.75">
      <c r="A8" s="282"/>
      <c r="B8" s="280" t="s">
        <v>282</v>
      </c>
      <c r="C8" s="281">
        <v>207840</v>
      </c>
      <c r="D8" s="282"/>
      <c r="E8" s="282"/>
      <c r="F8" s="282"/>
      <c r="G8" s="282"/>
      <c r="H8" s="282"/>
      <c r="I8" s="282"/>
      <c r="J8" s="282"/>
    </row>
    <row r="9" spans="1:10" ht="15.75">
      <c r="A9" s="282"/>
      <c r="B9" s="280" t="s">
        <v>292</v>
      </c>
      <c r="C9" s="281">
        <f>SUM(C7:C8)</f>
        <v>392298</v>
      </c>
      <c r="D9" s="276">
        <f>SUM(D7:D8)</f>
        <v>213</v>
      </c>
      <c r="E9" s="276">
        <f>SUM(E7:E8)</f>
        <v>866</v>
      </c>
      <c r="F9" s="282"/>
      <c r="G9" s="282"/>
      <c r="H9" s="282"/>
      <c r="I9" s="282"/>
      <c r="J9" s="282"/>
    </row>
    <row r="10" spans="1:10" ht="12.75">
      <c r="A10" s="282"/>
      <c r="B10" s="282"/>
      <c r="C10" s="282"/>
      <c r="D10" s="282"/>
      <c r="E10" s="282"/>
      <c r="F10" s="282"/>
      <c r="G10" s="282"/>
      <c r="H10" s="282"/>
      <c r="I10" s="282"/>
      <c r="J10" s="282"/>
    </row>
  </sheetData>
  <sheetProtection selectLockedCells="1" selectUnlockedCells="1"/>
  <mergeCells count="3">
    <mergeCell ref="A1:B1"/>
    <mergeCell ref="A2:B2"/>
    <mergeCell ref="A4:B4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Attila</cp:lastModifiedBy>
  <cp:lastPrinted>2015-05-30T14:32:13Z</cp:lastPrinted>
  <dcterms:modified xsi:type="dcterms:W3CDTF">2018-06-06T19:19:23Z</dcterms:modified>
  <cp:category/>
  <cp:version/>
  <cp:contentType/>
  <cp:contentStatus/>
</cp:coreProperties>
</file>